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5" windowWidth="19320" windowHeight="9780" activeTab="0"/>
  </bookViews>
  <sheets>
    <sheet name="перечень" sheetId="1" r:id="rId1"/>
    <sheet name="Реестр" sheetId="2" r:id="rId2"/>
    <sheet name="реестр черновой" sheetId="3" state="hidden" r:id="rId3"/>
    <sheet name="П Респуб" sheetId="4" state="hidden" r:id="rId4"/>
    <sheet name="Р от респуб." sheetId="5" state="hidden" r:id="rId5"/>
    <sheet name="план МКД" sheetId="6" state="hidden" r:id="rId6"/>
    <sheet name="для изменений" sheetId="7" state="hidden" r:id="rId7"/>
  </sheets>
  <definedNames>
    <definedName name="_xlnm.Print_Titles" localSheetId="0">'перечень'!$11:$11</definedName>
    <definedName name="_xlnm.Print_Titles" localSheetId="2">'реестр черновой'!$14:$14</definedName>
    <definedName name="_xlnm.Print_Area" localSheetId="0">'перечень'!$A$1:$U$29</definedName>
    <definedName name="_xlnm.Print_Area" localSheetId="5">'план МКД'!$A$4:$C$31</definedName>
    <definedName name="_xlnm.Print_Area" localSheetId="1">'Реестр'!$A$1:$P$32</definedName>
    <definedName name="_xlnm.Print_Area" localSheetId="2">'реестр черновой'!$A$10:$P$37</definedName>
  </definedNames>
  <calcPr fullCalcOnLoad="1"/>
</workbook>
</file>

<file path=xl/sharedStrings.xml><?xml version="1.0" encoding="utf-8"?>
<sst xmlns="http://schemas.openxmlformats.org/spreadsheetml/2006/main" count="457" uniqueCount="138">
  <si>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</si>
  <si>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</si>
  <si>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</si>
  <si>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</si>
  <si>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</si>
  <si>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</si>
  <si>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</si>
  <si>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</si>
  <si>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</si>
  <si>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</si>
  <si>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</si>
  <si>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</si>
  <si>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</si>
  <si>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</si>
  <si>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</si>
  <si>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</si>
  <si>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</si>
  <si>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</si>
  <si>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</si>
  <si>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</si>
  <si>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</si>
  <si>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</si>
  <si>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</si>
  <si>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</si>
  <si>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</si>
  <si>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</si>
  <si>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</si>
  <si>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</si>
  <si>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</si>
  <si>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</si>
  <si>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</si>
  <si>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</si>
  <si>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</si>
  <si>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</si>
  <si>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</si>
  <si>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</si>
  <si>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</si>
  <si>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Приложение № 2                                                                                              к Республиканскому краткосрочному плану реализации в 2015 году Республиканской программы капитального ремонта общего имущества в многоквартирных домах, расположенных на территории 
Чувашской Республики, на 2014–2043 годы</t>
  </si>
  <si>
    <t>кирпич</t>
  </si>
  <si>
    <t>Урмарский район</t>
  </si>
  <si>
    <t xml:space="preserve">водоотвед </t>
  </si>
  <si>
    <t>электрика</t>
  </si>
  <si>
    <t>газ</t>
  </si>
  <si>
    <t>Ремонт подвальных помещений, относящихся к общему имуществу в многоквартирном доме</t>
  </si>
  <si>
    <t>пгт Урмары, ул. Механизаторов, д. 2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</si>
  <si>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</si>
  <si>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</si>
  <si>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 xml:space="preserve">за счет средств собствен-
ников помещений 
в многоквартирном доме </t>
  </si>
  <si>
    <t>Вид ремонта общего имущества 
в многоквартирном доме</t>
  </si>
  <si>
    <t>на счете рег. оператора</t>
  </si>
  <si>
    <t>% собираемости</t>
  </si>
  <si>
    <t>пгт Урмары, ул. Заводская, д. 36</t>
  </si>
  <si>
    <t>тепло</t>
  </si>
  <si>
    <t>пгт Урмары, ул. Заводская, д. 34</t>
  </si>
  <si>
    <t>пгт Урмары, ул. Заводская, д. 35</t>
  </si>
  <si>
    <t xml:space="preserve">Общая площадь помещений МКД </t>
  </si>
  <si>
    <t xml:space="preserve">Приложение № 1
к Республиканскому краткосрочному плану реализации в 2018-2020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                                                                                     </t>
  </si>
  <si>
    <r>
      <t xml:space="preserve">П Е Р Е Ч Е Н Ь
многоквартирных домов, расположенных на территории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</si>
  <si>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Коли-чество этажей в 
много-
квар-
тир-
ном доме</t>
  </si>
  <si>
    <t>Коли-чество подъез-
дов в много-
квар-
тир-
ном доме</t>
  </si>
  <si>
    <t>Общая площадь многоквар-тирного дома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</si>
  <si>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</si>
  <si>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Вид ремонта общего имущества 
в много-
квартирном доме</t>
  </si>
  <si>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</si>
  <si>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</si>
  <si>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</si>
  <si>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</si>
  <si>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</si>
  <si>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</si>
  <si>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 xml:space="preserve">за счет средств собствен-
ников помещений 
в многоквар-тирном доме </t>
  </si>
  <si>
    <t>21</t>
  </si>
  <si>
    <t>пгт Урмары, ул. Заводская, д. 38</t>
  </si>
  <si>
    <t>система электроснабжения</t>
  </si>
  <si>
    <t>пгт Урмары, ул. Ленина, д. 29</t>
  </si>
  <si>
    <t>пгт Урмары, ул. Ленина, д. 47</t>
  </si>
  <si>
    <t>пгт Урмары, ул. Заводская, д. 27</t>
  </si>
  <si>
    <t>система канализации и водоотведения</t>
  </si>
  <si>
    <t>пгт Урмары, ул. Заводская, д. 45</t>
  </si>
  <si>
    <t>крыша мкд, система теплоснабжения</t>
  </si>
  <si>
    <t>система теплоснабжения, система канализации и водоотведения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</si>
  <si>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</si>
  <si>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</si>
  <si>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</si>
  <si>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</si>
  <si>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</si>
  <si>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</si>
  <si>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</si>
  <si>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Урмары, ул. Заводская, д. 43</t>
  </si>
  <si>
    <t>пгт Урмары, ул. Ленина, д. 37</t>
  </si>
  <si>
    <t>система теплоснабжения, система канализации и водоотведения, система холодного водоснабжения</t>
  </si>
  <si>
    <t>пгт Урмары, ул. Механизаторов, д. 14</t>
  </si>
  <si>
    <t>крыша мкд</t>
  </si>
  <si>
    <t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2018-2020</t>
  </si>
  <si>
    <t>Ремонт крыши   1573,50/2517,60</t>
  </si>
  <si>
    <t>вода/ ПУ</t>
  </si>
  <si>
    <t xml:space="preserve">виды работ </t>
  </si>
  <si>
    <t xml:space="preserve"> </t>
  </si>
  <si>
    <t>2018</t>
  </si>
  <si>
    <t>2019</t>
  </si>
  <si>
    <t>2020</t>
  </si>
  <si>
    <t xml:space="preserve">2017 свободные </t>
  </si>
  <si>
    <t>млн.руб средс. Собствен.</t>
  </si>
  <si>
    <t xml:space="preserve">85% разрешены к использованию </t>
  </si>
  <si>
    <t>ИТОГО</t>
  </si>
  <si>
    <t>необходимые средст.</t>
  </si>
  <si>
    <t>экономия всего</t>
  </si>
  <si>
    <t>р</t>
  </si>
  <si>
    <t>протокол имеется</t>
  </si>
  <si>
    <t>разница ост</t>
  </si>
  <si>
    <t xml:space="preserve">Утепление и ремонт фасадов многоквартирного дома </t>
  </si>
  <si>
    <t>-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</si>
  <si>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2018-2020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</si>
  <si>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Общая площадь многоквартирного дома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</si>
  <si>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в 2018- 2020 годах</t>
  </si>
  <si>
    <t>Всего</t>
  </si>
  <si>
    <t>система канализации и водоотведения, система холодного водоснабжения</t>
  </si>
  <si>
    <t>тыс.руб средс. Собствен.</t>
  </si>
  <si>
    <t>система электроснабжения, крыша</t>
  </si>
  <si>
    <t>фасад</t>
  </si>
  <si>
    <t>ремонт и утепление фасада</t>
  </si>
  <si>
    <t xml:space="preserve">утепление </t>
  </si>
  <si>
    <t>ремонт</t>
  </si>
  <si>
    <t>пгт Урмары, ул. Ленина,д. 51</t>
  </si>
  <si>
    <t>пгт Урмары, ул. Ленина,д. 35</t>
  </si>
  <si>
    <t>пгт Урмары, ул. Порфирьева, д. 4</t>
  </si>
  <si>
    <t xml:space="preserve"> - </t>
  </si>
  <si>
    <t>ремонт системы теплоснобжения</t>
  </si>
  <si>
    <t xml:space="preserve">ремонт крыши </t>
  </si>
  <si>
    <t>ремонт системы электроснабжения и крыши</t>
  </si>
  <si>
    <t>ремонт системы канализации и водоотведения</t>
  </si>
  <si>
    <t>крыша МКД</t>
  </si>
  <si>
    <t>рег. оператор</t>
  </si>
  <si>
    <t>пгт. Урмары, ул. Заводская, д. 33</t>
  </si>
  <si>
    <t>пгт. Урмары, ул. Заводская, д. 38</t>
  </si>
  <si>
    <t>№ 
п/п</t>
  </si>
  <si>
    <t xml:space="preserve"> фасада</t>
  </si>
  <si>
    <t>Приложение № 1
к постановлению администрации Урмарского района Чувашской Республики      от 17.04.2019 № 296</t>
  </si>
  <si>
    <t xml:space="preserve">Приложение № 2                                                                       к постановлению администрации Урмарского района Чувашской Республики                                                       от 17.04.2019 № 296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</si>
</sst>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  <numFmt numFmtId="204" formatCode="_-* #,##0.0000_р_._-;\-* #,##0.0000_р_._-;_-* &quot;-&quot;??_р_._-;_-@_-"/>
    <numFmt numFmtId="205" formatCode="#,##0.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color indexed="36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49" fillId="40" borderId="0" applyNumberFormat="0" applyBorder="0" applyAlignment="0" applyProtection="0"/>
    <xf numFmtId="0" fontId="7" fillId="29" borderId="0" applyNumberFormat="0" applyBorder="0" applyAlignment="0" applyProtection="0"/>
    <xf numFmtId="0" fontId="49" fillId="41" borderId="0" applyNumberFormat="0" applyBorder="0" applyAlignment="0" applyProtection="0"/>
    <xf numFmtId="0" fontId="7" fillId="31" borderId="0" applyNumberFormat="0" applyBorder="0" applyAlignment="0" applyProtection="0"/>
    <xf numFmtId="0" fontId="49" fillId="42" borderId="0" applyNumberFormat="0" applyBorder="0" applyAlignment="0" applyProtection="0"/>
    <xf numFmtId="0" fontId="7" fillId="43" borderId="0" applyNumberFormat="0" applyBorder="0" applyAlignment="0" applyProtection="0"/>
    <xf numFmtId="0" fontId="50" fillId="44" borderId="1" applyNumberFormat="0" applyAlignment="0" applyProtection="0"/>
    <xf numFmtId="0" fontId="8" fillId="13" borderId="2" applyNumberFormat="0" applyAlignment="0" applyProtection="0"/>
    <xf numFmtId="0" fontId="51" fillId="45" borderId="3" applyNumberFormat="0" applyAlignment="0" applyProtection="0"/>
    <xf numFmtId="0" fontId="9" fillId="46" borderId="4" applyNumberFormat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4" fillId="0" borderId="12" applyNumberFormat="0" applyFill="0" applyAlignment="0" applyProtection="0"/>
    <xf numFmtId="0" fontId="58" fillId="47" borderId="13" applyNumberFormat="0" applyAlignment="0" applyProtection="0"/>
    <xf numFmtId="0" fontId="15" fillId="48" borderId="14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0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54" borderId="0" applyNumberFormat="0" applyBorder="0" applyAlignment="0" applyProtection="0"/>
    <xf numFmtId="0" fontId="22" fillId="7" borderId="0" applyNumberFormat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7" fillId="0" borderId="19" xfId="0" applyFont="1" applyBorder="1" applyAlignment="1">
      <alignment horizontal="center" vertical="center" wrapText="1"/>
    </xf>
    <xf numFmtId="178" fontId="4" fillId="0" borderId="19" xfId="107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2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left" vertical="top"/>
    </xf>
    <xf numFmtId="0" fontId="31" fillId="0" borderId="19" xfId="0" applyNumberFormat="1" applyFont="1" applyFill="1" applyBorder="1" applyAlignment="1">
      <alignment horizontal="center" vertical="top"/>
    </xf>
    <xf numFmtId="49" fontId="30" fillId="0" borderId="19" xfId="0" applyNumberFormat="1" applyFont="1" applyFill="1" applyBorder="1" applyAlignment="1">
      <alignment horizontal="left" vertical="top" wrapText="1"/>
    </xf>
    <xf numFmtId="49" fontId="31" fillId="0" borderId="19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25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 quotePrefix="1">
      <alignment horizontal="center" vertical="top" wrapText="1"/>
    </xf>
    <xf numFmtId="0" fontId="33" fillId="0" borderId="0" xfId="0" applyFont="1" applyFill="1" applyAlignment="1">
      <alignment/>
    </xf>
    <xf numFmtId="0" fontId="31" fillId="0" borderId="26" xfId="0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" fontId="31" fillId="0" borderId="28" xfId="0" applyNumberFormat="1" applyFont="1" applyFill="1" applyBorder="1" applyAlignment="1" quotePrefix="1">
      <alignment horizontal="center" vertical="top" wrapText="1"/>
    </xf>
    <xf numFmtId="4" fontId="31" fillId="0" borderId="19" xfId="0" applyNumberFormat="1" applyFont="1" applyFill="1" applyBorder="1" applyAlignment="1" quotePrefix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top" wrapText="1"/>
    </xf>
    <xf numFmtId="0" fontId="31" fillId="0" borderId="19" xfId="0" applyNumberFormat="1" applyFont="1" applyFill="1" applyBorder="1" applyAlignment="1">
      <alignment horizontal="center" vertical="top" wrapText="1"/>
    </xf>
    <xf numFmtId="2" fontId="31" fillId="0" borderId="20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vertical="top" wrapText="1"/>
    </xf>
    <xf numFmtId="0" fontId="31" fillId="0" borderId="29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25" xfId="0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>
      <alignment horizontal="center" vertical="top" wrapText="1"/>
    </xf>
    <xf numFmtId="1" fontId="31" fillId="0" borderId="20" xfId="0" applyNumberFormat="1" applyFont="1" applyFill="1" applyBorder="1" applyAlignment="1">
      <alignment horizontal="center" vertical="top" wrapText="1"/>
    </xf>
    <xf numFmtId="49" fontId="31" fillId="0" borderId="20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 quotePrefix="1">
      <alignment horizontal="center" vertical="top" wrapText="1"/>
    </xf>
    <xf numFmtId="2" fontId="31" fillId="0" borderId="28" xfId="0" applyNumberFormat="1" applyFont="1" applyFill="1" applyBorder="1" applyAlignment="1">
      <alignment horizontal="center" vertical="top" wrapText="1"/>
    </xf>
    <xf numFmtId="2" fontId="31" fillId="0" borderId="3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wrapText="1"/>
    </xf>
    <xf numFmtId="1" fontId="31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center" vertical="top" wrapText="1"/>
    </xf>
    <xf numFmtId="49" fontId="31" fillId="0" borderId="23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center" vertical="top" wrapText="1"/>
    </xf>
    <xf numFmtId="3" fontId="30" fillId="0" borderId="19" xfId="0" applyNumberFormat="1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1" fillId="0" borderId="22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center" vertical="top" wrapText="1"/>
    </xf>
    <xf numFmtId="2" fontId="31" fillId="55" borderId="0" xfId="0" applyNumberFormat="1" applyFont="1" applyFill="1" applyBorder="1" applyAlignment="1">
      <alignment horizontal="center" vertical="top" wrapText="1"/>
    </xf>
    <xf numFmtId="0" fontId="33" fillId="55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24" fillId="0" borderId="31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30" fillId="0" borderId="23" xfId="0" applyNumberFormat="1" applyFont="1" applyFill="1" applyBorder="1" applyAlignment="1">
      <alignment vertical="top" wrapText="1"/>
    </xf>
    <xf numFmtId="0" fontId="30" fillId="0" borderId="22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justify" vertical="center" wrapText="1"/>
    </xf>
    <xf numFmtId="49" fontId="31" fillId="55" borderId="19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 quotePrefix="1">
      <alignment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0" fillId="55" borderId="19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 quotePrefix="1">
      <alignment horizontal="center" vertical="top" wrapText="1"/>
    </xf>
    <xf numFmtId="0" fontId="35" fillId="0" borderId="19" xfId="0" applyFont="1" applyBorder="1" applyAlignment="1">
      <alignment wrapText="1"/>
    </xf>
    <xf numFmtId="2" fontId="6" fillId="0" borderId="19" xfId="0" applyNumberFormat="1" applyFont="1" applyFill="1" applyBorder="1" applyAlignment="1" quotePrefix="1">
      <alignment horizontal="center" vertical="top" wrapText="1"/>
    </xf>
    <xf numFmtId="0" fontId="0" fillId="55" borderId="0" xfId="0" applyFill="1" applyBorder="1" applyAlignment="1">
      <alignment/>
    </xf>
    <xf numFmtId="0" fontId="6" fillId="55" borderId="0" xfId="0" applyFont="1" applyFill="1" applyBorder="1" applyAlignment="1">
      <alignment horizontal="center" vertical="top" wrapText="1"/>
    </xf>
    <xf numFmtId="0" fontId="26" fillId="55" borderId="21" xfId="0" applyFont="1" applyFill="1" applyBorder="1" applyAlignment="1">
      <alignment vertical="top" wrapText="1"/>
    </xf>
    <xf numFmtId="0" fontId="4" fillId="55" borderId="19" xfId="0" applyFont="1" applyFill="1" applyBorder="1" applyAlignment="1">
      <alignment horizontal="center" vertical="top" wrapText="1"/>
    </xf>
    <xf numFmtId="2" fontId="5" fillId="55" borderId="0" xfId="0" applyNumberFormat="1" applyFont="1" applyFill="1" applyBorder="1" applyAlignment="1" quotePrefix="1">
      <alignment horizontal="center" vertical="top" wrapText="1"/>
    </xf>
    <xf numFmtId="0" fontId="0" fillId="55" borderId="0" xfId="0" applyFill="1" applyAlignment="1">
      <alignment/>
    </xf>
    <xf numFmtId="2" fontId="0" fillId="55" borderId="0" xfId="0" applyNumberFormat="1" applyFill="1" applyAlignment="1">
      <alignment/>
    </xf>
    <xf numFmtId="0" fontId="0" fillId="56" borderId="0" xfId="0" applyFill="1" applyBorder="1" applyAlignment="1">
      <alignment/>
    </xf>
    <xf numFmtId="0" fontId="6" fillId="56" borderId="0" xfId="0" applyFont="1" applyFill="1" applyBorder="1" applyAlignment="1">
      <alignment horizontal="center" vertical="top" wrapText="1"/>
    </xf>
    <xf numFmtId="0" fontId="26" fillId="56" borderId="21" xfId="0" applyFont="1" applyFill="1" applyBorder="1" applyAlignment="1">
      <alignment vertical="top" wrapText="1"/>
    </xf>
    <xf numFmtId="0" fontId="4" fillId="56" borderId="19" xfId="0" applyFont="1" applyFill="1" applyBorder="1" applyAlignment="1">
      <alignment horizontal="center" vertical="top" wrapText="1"/>
    </xf>
    <xf numFmtId="2" fontId="5" fillId="56" borderId="0" xfId="0" applyNumberFormat="1" applyFont="1" applyFill="1" applyBorder="1" applyAlignment="1" quotePrefix="1">
      <alignment horizontal="center" vertical="top" wrapText="1"/>
    </xf>
    <xf numFmtId="1" fontId="6" fillId="56" borderId="0" xfId="0" applyNumberFormat="1" applyFont="1" applyFill="1" applyBorder="1" applyAlignment="1" quotePrefix="1">
      <alignment horizontal="center" vertical="top" wrapText="1"/>
    </xf>
    <xf numFmtId="1" fontId="5" fillId="56" borderId="0" xfId="0" applyNumberFormat="1" applyFont="1" applyFill="1" applyBorder="1" applyAlignment="1" quotePrefix="1">
      <alignment horizontal="center" vertical="top" wrapText="1"/>
    </xf>
    <xf numFmtId="0" fontId="0" fillId="56" borderId="0" xfId="0" applyFill="1" applyAlignment="1">
      <alignment/>
    </xf>
    <xf numFmtId="2" fontId="0" fillId="56" borderId="0" xfId="0" applyNumberFormat="1" applyFill="1" applyAlignment="1">
      <alignment/>
    </xf>
    <xf numFmtId="0" fontId="0" fillId="57" borderId="0" xfId="0" applyFill="1" applyBorder="1" applyAlignment="1">
      <alignment/>
    </xf>
    <xf numFmtId="0" fontId="6" fillId="57" borderId="0" xfId="0" applyFont="1" applyFill="1" applyBorder="1" applyAlignment="1">
      <alignment horizontal="center" vertical="top" wrapText="1"/>
    </xf>
    <xf numFmtId="0" fontId="26" fillId="57" borderId="21" xfId="0" applyFont="1" applyFill="1" applyBorder="1" applyAlignment="1">
      <alignment vertical="top" wrapText="1"/>
    </xf>
    <xf numFmtId="0" fontId="4" fillId="57" borderId="19" xfId="0" applyFont="1" applyFill="1" applyBorder="1" applyAlignment="1">
      <alignment horizontal="center" vertical="top" wrapText="1"/>
    </xf>
    <xf numFmtId="2" fontId="5" fillId="57" borderId="0" xfId="0" applyNumberFormat="1" applyFont="1" applyFill="1" applyBorder="1" applyAlignment="1" quotePrefix="1">
      <alignment horizontal="center" vertical="top" wrapText="1"/>
    </xf>
    <xf numFmtId="2" fontId="6" fillId="57" borderId="0" xfId="0" applyNumberFormat="1" applyFont="1" applyFill="1" applyBorder="1" applyAlignment="1" quotePrefix="1">
      <alignment horizontal="center" vertical="top" wrapText="1"/>
    </xf>
    <xf numFmtId="0" fontId="0" fillId="57" borderId="0" xfId="0" applyFill="1" applyAlignment="1">
      <alignment/>
    </xf>
    <xf numFmtId="2" fontId="6" fillId="55" borderId="0" xfId="0" applyNumberFormat="1" applyFont="1" applyFill="1" applyBorder="1" applyAlignment="1" quotePrefix="1">
      <alignment horizontal="center" vertical="top" wrapText="1"/>
    </xf>
    <xf numFmtId="0" fontId="0" fillId="58" borderId="0" xfId="0" applyFill="1" applyBorder="1" applyAlignment="1">
      <alignment/>
    </xf>
    <xf numFmtId="0" fontId="26" fillId="58" borderId="21" xfId="0" applyFont="1" applyFill="1" applyBorder="1" applyAlignment="1">
      <alignment vertical="top" wrapText="1"/>
    </xf>
    <xf numFmtId="0" fontId="4" fillId="58" borderId="19" xfId="0" applyFont="1" applyFill="1" applyBorder="1" applyAlignment="1">
      <alignment horizontal="center" vertical="top" wrapText="1"/>
    </xf>
    <xf numFmtId="2" fontId="5" fillId="58" borderId="0" xfId="0" applyNumberFormat="1" applyFont="1" applyFill="1" applyBorder="1" applyAlignment="1" quotePrefix="1">
      <alignment horizontal="center" vertical="top" wrapText="1"/>
    </xf>
    <xf numFmtId="2" fontId="6" fillId="58" borderId="0" xfId="0" applyNumberFormat="1" applyFont="1" applyFill="1" applyBorder="1" applyAlignment="1" quotePrefix="1">
      <alignment horizontal="center" vertical="top" wrapText="1"/>
    </xf>
    <xf numFmtId="0" fontId="0" fillId="58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 horizontal="center" vertical="top" wrapText="1"/>
    </xf>
    <xf numFmtId="0" fontId="26" fillId="32" borderId="21" xfId="0" applyFont="1" applyFill="1" applyBorder="1" applyAlignment="1">
      <alignment vertical="top" wrapText="1"/>
    </xf>
    <xf numFmtId="0" fontId="4" fillId="32" borderId="19" xfId="0" applyFont="1" applyFill="1" applyBorder="1" applyAlignment="1">
      <alignment horizontal="center" vertical="top" wrapText="1"/>
    </xf>
    <xf numFmtId="2" fontId="5" fillId="32" borderId="0" xfId="0" applyNumberFormat="1" applyFont="1" applyFill="1" applyBorder="1" applyAlignment="1" quotePrefix="1">
      <alignment horizontal="center" vertical="top" wrapText="1"/>
    </xf>
    <xf numFmtId="2" fontId="6" fillId="32" borderId="0" xfId="0" applyNumberFormat="1" applyFont="1" applyFill="1" applyBorder="1" applyAlignment="1" quotePrefix="1">
      <alignment horizontal="center" vertical="top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5" fillId="58" borderId="0" xfId="0" applyFont="1" applyFill="1" applyBorder="1" applyAlignment="1">
      <alignment horizontal="center" vertical="top" wrapText="1"/>
    </xf>
    <xf numFmtId="0" fontId="24" fillId="30" borderId="0" xfId="0" applyFont="1" applyFill="1" applyBorder="1" applyAlignment="1" quotePrefix="1">
      <alignment vertical="top" wrapText="1"/>
    </xf>
    <xf numFmtId="0" fontId="26" fillId="30" borderId="21" xfId="0" applyFont="1" applyFill="1" applyBorder="1" applyAlignment="1">
      <alignment vertical="top" wrapText="1"/>
    </xf>
    <xf numFmtId="0" fontId="67" fillId="30" borderId="19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top" wrapText="1"/>
    </xf>
    <xf numFmtId="2" fontId="5" fillId="30" borderId="0" xfId="0" applyNumberFormat="1" applyFont="1" applyFill="1" applyBorder="1" applyAlignment="1" quotePrefix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0" xfId="0" applyFill="1" applyAlignment="1">
      <alignment/>
    </xf>
    <xf numFmtId="171" fontId="6" fillId="0" borderId="19" xfId="107" applyFont="1" applyFill="1" applyBorder="1" applyAlignment="1" quotePrefix="1">
      <alignment horizontal="center" vertical="top" wrapText="1"/>
    </xf>
    <xf numFmtId="171" fontId="6" fillId="0" borderId="19" xfId="107" applyFont="1" applyFill="1" applyBorder="1" applyAlignment="1">
      <alignment horizontal="center" vertical="top" wrapText="1"/>
    </xf>
    <xf numFmtId="2" fontId="68" fillId="0" borderId="19" xfId="0" applyNumberFormat="1" applyFont="1" applyFill="1" applyBorder="1" applyAlignment="1" quotePrefix="1">
      <alignment horizontal="center" vertical="top" wrapText="1"/>
    </xf>
    <xf numFmtId="171" fontId="68" fillId="0" borderId="19" xfId="107" applyFont="1" applyFill="1" applyBorder="1" applyAlignment="1" quotePrefix="1">
      <alignment horizontal="center" vertical="top" wrapText="1"/>
    </xf>
    <xf numFmtId="2" fontId="68" fillId="0" borderId="0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49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171" fontId="5" fillId="55" borderId="19" xfId="107" applyFont="1" applyFill="1" applyBorder="1" applyAlignment="1">
      <alignment horizontal="center" vertical="top" wrapText="1"/>
    </xf>
    <xf numFmtId="171" fontId="5" fillId="57" borderId="19" xfId="107" applyFont="1" applyFill="1" applyBorder="1" applyAlignment="1" quotePrefix="1">
      <alignment horizontal="center" vertical="top" wrapText="1"/>
    </xf>
    <xf numFmtId="0" fontId="3" fillId="56" borderId="19" xfId="0" applyFont="1" applyFill="1" applyBorder="1" applyAlignment="1">
      <alignment horizontal="center" wrapText="1"/>
    </xf>
    <xf numFmtId="0" fontId="3" fillId="57" borderId="19" xfId="0" applyFont="1" applyFill="1" applyBorder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58" borderId="19" xfId="0" applyFont="1" applyFill="1" applyBorder="1" applyAlignment="1">
      <alignment horizontal="center" wrapText="1"/>
    </xf>
    <xf numFmtId="171" fontId="30" fillId="0" borderId="19" xfId="107" applyFont="1" applyFill="1" applyBorder="1" applyAlignment="1">
      <alignment horizontal="left" vertical="top" wrapText="1"/>
    </xf>
    <xf numFmtId="0" fontId="67" fillId="0" borderId="19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top" wrapText="1"/>
    </xf>
    <xf numFmtId="171" fontId="4" fillId="0" borderId="0" xfId="107" applyFont="1" applyFill="1" applyBorder="1" applyAlignment="1" quotePrefix="1">
      <alignment horizontal="left" vertical="top" wrapText="1"/>
    </xf>
    <xf numFmtId="171" fontId="5" fillId="0" borderId="0" xfId="107" applyFont="1" applyFill="1" applyBorder="1" applyAlignment="1" quotePrefix="1">
      <alignment horizontal="center" vertical="top" wrapText="1"/>
    </xf>
    <xf numFmtId="171" fontId="4" fillId="0" borderId="0" xfId="107" applyFont="1" applyFill="1" applyBorder="1" applyAlignment="1">
      <alignment horizontal="left" vertical="top" wrapText="1"/>
    </xf>
    <xf numFmtId="171" fontId="31" fillId="0" borderId="19" xfId="107" applyFont="1" applyFill="1" applyBorder="1" applyAlignment="1">
      <alignment horizontal="left" vertical="top" wrapText="1"/>
    </xf>
    <xf numFmtId="171" fontId="4" fillId="0" borderId="19" xfId="107" applyFont="1" applyFill="1" applyBorder="1" applyAlignment="1">
      <alignment horizontal="center" vertical="top" wrapText="1"/>
    </xf>
    <xf numFmtId="171" fontId="4" fillId="56" borderId="19" xfId="107" applyFont="1" applyFill="1" applyBorder="1" applyAlignment="1">
      <alignment horizontal="center" vertical="top" wrapText="1"/>
    </xf>
    <xf numFmtId="171" fontId="4" fillId="57" borderId="19" xfId="107" applyFont="1" applyFill="1" applyBorder="1" applyAlignment="1">
      <alignment horizontal="center" vertical="top" wrapText="1"/>
    </xf>
    <xf numFmtId="171" fontId="4" fillId="55" borderId="19" xfId="107" applyFont="1" applyFill="1" applyBorder="1" applyAlignment="1">
      <alignment horizontal="center" vertical="top" wrapText="1"/>
    </xf>
    <xf numFmtId="171" fontId="4" fillId="32" borderId="19" xfId="107" applyFont="1" applyFill="1" applyBorder="1" applyAlignment="1">
      <alignment horizontal="center" vertical="top" wrapText="1"/>
    </xf>
    <xf numFmtId="171" fontId="4" fillId="58" borderId="19" xfId="107" applyFont="1" applyFill="1" applyBorder="1" applyAlignment="1">
      <alignment horizontal="center" vertical="top" wrapText="1"/>
    </xf>
    <xf numFmtId="171" fontId="4" fillId="30" borderId="19" xfId="107" applyFont="1" applyFill="1" applyBorder="1" applyAlignment="1">
      <alignment horizontal="center" vertical="top" wrapText="1"/>
    </xf>
    <xf numFmtId="171" fontId="4" fillId="0" borderId="19" xfId="107" applyFont="1" applyFill="1" applyBorder="1" applyAlignment="1">
      <alignment vertical="top" wrapText="1"/>
    </xf>
    <xf numFmtId="171" fontId="5" fillId="56" borderId="19" xfId="107" applyFont="1" applyFill="1" applyBorder="1" applyAlignment="1">
      <alignment horizontal="center" vertical="top" wrapText="1"/>
    </xf>
    <xf numFmtId="171" fontId="5" fillId="57" borderId="19" xfId="107" applyFont="1" applyFill="1" applyBorder="1" applyAlignment="1">
      <alignment horizontal="center" vertical="top" wrapText="1"/>
    </xf>
    <xf numFmtId="171" fontId="5" fillId="32" borderId="19" xfId="107" applyFont="1" applyFill="1" applyBorder="1" applyAlignment="1">
      <alignment horizontal="center" vertical="top" wrapText="1"/>
    </xf>
    <xf numFmtId="171" fontId="5" fillId="58" borderId="19" xfId="107" applyFont="1" applyFill="1" applyBorder="1" applyAlignment="1">
      <alignment horizontal="center" vertical="top" wrapText="1"/>
    </xf>
    <xf numFmtId="171" fontId="5" fillId="0" borderId="19" xfId="107" applyFont="1" applyFill="1" applyBorder="1" applyAlignment="1">
      <alignment horizontal="center" vertical="top" wrapText="1"/>
    </xf>
    <xf numFmtId="171" fontId="5" fillId="30" borderId="19" xfId="107" applyFont="1" applyFill="1" applyBorder="1" applyAlignment="1">
      <alignment horizontal="center" vertical="top" wrapText="1"/>
    </xf>
    <xf numFmtId="171" fontId="5" fillId="0" borderId="19" xfId="107" applyFont="1" applyFill="1" applyBorder="1" applyAlignment="1" quotePrefix="1">
      <alignment horizontal="center" vertical="top" wrapText="1"/>
    </xf>
    <xf numFmtId="171" fontId="5" fillId="56" borderId="19" xfId="107" applyFont="1" applyFill="1" applyBorder="1" applyAlignment="1" quotePrefix="1">
      <alignment horizontal="center" vertical="top" wrapText="1"/>
    </xf>
    <xf numFmtId="171" fontId="5" fillId="55" borderId="19" xfId="107" applyFont="1" applyFill="1" applyBorder="1" applyAlignment="1" quotePrefix="1">
      <alignment horizontal="center" vertical="top" wrapText="1"/>
    </xf>
    <xf numFmtId="171" fontId="5" fillId="32" borderId="19" xfId="107" applyFont="1" applyFill="1" applyBorder="1" applyAlignment="1" quotePrefix="1">
      <alignment horizontal="center" vertical="top" wrapText="1"/>
    </xf>
    <xf numFmtId="171" fontId="5" fillId="58" borderId="19" xfId="107" applyFont="1" applyFill="1" applyBorder="1" applyAlignment="1" quotePrefix="1">
      <alignment horizontal="center" vertical="top" wrapText="1"/>
    </xf>
    <xf numFmtId="171" fontId="5" fillId="0" borderId="19" xfId="107" applyFont="1" applyFill="1" applyBorder="1" applyAlignment="1" quotePrefix="1">
      <alignment horizontal="center" vertical="center" wrapText="1"/>
    </xf>
    <xf numFmtId="171" fontId="5" fillId="30" borderId="19" xfId="107" applyFont="1" applyFill="1" applyBorder="1" applyAlignment="1" quotePrefix="1">
      <alignment horizontal="center" vertical="center" wrapText="1"/>
    </xf>
    <xf numFmtId="171" fontId="5" fillId="55" borderId="19" xfId="107" applyFont="1" applyFill="1" applyBorder="1" applyAlignment="1" quotePrefix="1">
      <alignment horizontal="center" vertical="center" wrapText="1"/>
    </xf>
    <xf numFmtId="171" fontId="5" fillId="0" borderId="0" xfId="107" applyFont="1" applyFill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9" xfId="0" applyFont="1" applyFill="1" applyBorder="1" applyAlignment="1">
      <alignment/>
    </xf>
    <xf numFmtId="171" fontId="4" fillId="0" borderId="19" xfId="107" applyFont="1" applyFill="1" applyBorder="1" applyAlignment="1">
      <alignment horizontal="center" vertical="top"/>
    </xf>
    <xf numFmtId="43" fontId="0" fillId="0" borderId="0" xfId="0" applyNumberFormat="1" applyFont="1" applyFill="1" applyBorder="1" applyAlignment="1">
      <alignment/>
    </xf>
    <xf numFmtId="0" fontId="30" fillId="0" borderId="24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6" fillId="0" borderId="2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/>
    </xf>
    <xf numFmtId="171" fontId="4" fillId="55" borderId="19" xfId="107" applyNumberFormat="1" applyFont="1" applyFill="1" applyBorder="1" applyAlignment="1">
      <alignment horizontal="center" vertical="top" wrapText="1"/>
    </xf>
    <xf numFmtId="178" fontId="4" fillId="55" borderId="19" xfId="107" applyNumberFormat="1" applyFont="1" applyFill="1" applyBorder="1" applyAlignment="1">
      <alignment horizontal="center" vertical="top" wrapText="1"/>
    </xf>
    <xf numFmtId="178" fontId="4" fillId="56" borderId="19" xfId="107" applyNumberFormat="1" applyFont="1" applyFill="1" applyBorder="1" applyAlignment="1">
      <alignment horizontal="center" vertical="top" wrapText="1"/>
    </xf>
    <xf numFmtId="178" fontId="4" fillId="57" borderId="19" xfId="107" applyNumberFormat="1" applyFont="1" applyFill="1" applyBorder="1" applyAlignment="1">
      <alignment horizontal="center" vertical="top" wrapText="1"/>
    </xf>
    <xf numFmtId="178" fontId="4" fillId="32" borderId="19" xfId="107" applyNumberFormat="1" applyFont="1" applyFill="1" applyBorder="1" applyAlignment="1">
      <alignment horizontal="center" vertical="top" wrapText="1"/>
    </xf>
    <xf numFmtId="178" fontId="4" fillId="58" borderId="19" xfId="107" applyNumberFormat="1" applyFont="1" applyFill="1" applyBorder="1" applyAlignment="1">
      <alignment horizontal="center" vertical="top" wrapText="1"/>
    </xf>
    <xf numFmtId="178" fontId="4" fillId="30" borderId="19" xfId="107" applyNumberFormat="1" applyFont="1" applyFill="1" applyBorder="1" applyAlignment="1">
      <alignment horizontal="center" vertical="top" wrapText="1"/>
    </xf>
    <xf numFmtId="171" fontId="4" fillId="0" borderId="19" xfId="107" applyNumberFormat="1" applyFont="1" applyFill="1" applyBorder="1" applyAlignment="1">
      <alignment horizontal="center" vertical="top" wrapText="1"/>
    </xf>
    <xf numFmtId="171" fontId="6" fillId="0" borderId="19" xfId="107" applyNumberFormat="1" applyFont="1" applyFill="1" applyBorder="1" applyAlignment="1">
      <alignment horizontal="center" vertical="top" wrapText="1"/>
    </xf>
    <xf numFmtId="171" fontId="4" fillId="0" borderId="19" xfId="107" applyNumberFormat="1" applyFont="1" applyFill="1" applyBorder="1" applyAlignment="1">
      <alignment vertical="top" wrapText="1"/>
    </xf>
    <xf numFmtId="171" fontId="5" fillId="0" borderId="19" xfId="107" applyNumberFormat="1" applyFont="1" applyFill="1" applyBorder="1" applyAlignment="1">
      <alignment horizontal="center" vertical="top" wrapText="1"/>
    </xf>
    <xf numFmtId="171" fontId="68" fillId="0" borderId="19" xfId="107" applyNumberFormat="1" applyFont="1" applyFill="1" applyBorder="1" applyAlignment="1" quotePrefix="1">
      <alignment horizontal="center" vertical="top" wrapText="1"/>
    </xf>
    <xf numFmtId="171" fontId="31" fillId="0" borderId="19" xfId="107" applyNumberFormat="1" applyFont="1" applyFill="1" applyBorder="1" applyAlignment="1">
      <alignment horizontal="left" vertical="top" wrapText="1"/>
    </xf>
    <xf numFmtId="171" fontId="30" fillId="0" borderId="19" xfId="107" applyNumberFormat="1" applyFont="1" applyFill="1" applyBorder="1" applyAlignment="1">
      <alignment horizontal="left" vertical="top" wrapText="1"/>
    </xf>
    <xf numFmtId="171" fontId="4" fillId="56" borderId="19" xfId="107" applyNumberFormat="1" applyFont="1" applyFill="1" applyBorder="1" applyAlignment="1">
      <alignment horizontal="center" vertical="top" wrapText="1"/>
    </xf>
    <xf numFmtId="171" fontId="4" fillId="57" borderId="19" xfId="107" applyNumberFormat="1" applyFont="1" applyFill="1" applyBorder="1" applyAlignment="1">
      <alignment horizontal="center" vertical="top" wrapText="1"/>
    </xf>
    <xf numFmtId="171" fontId="4" fillId="32" borderId="19" xfId="107" applyNumberFormat="1" applyFont="1" applyFill="1" applyBorder="1" applyAlignment="1">
      <alignment horizontal="center" vertical="top" wrapText="1"/>
    </xf>
    <xf numFmtId="171" fontId="4" fillId="58" borderId="19" xfId="107" applyNumberFormat="1" applyFont="1" applyFill="1" applyBorder="1" applyAlignment="1">
      <alignment horizontal="center" vertical="top" wrapText="1"/>
    </xf>
    <xf numFmtId="171" fontId="4" fillId="30" borderId="19" xfId="107" applyNumberFormat="1" applyFont="1" applyFill="1" applyBorder="1" applyAlignment="1">
      <alignment horizontal="center" vertical="top" wrapText="1"/>
    </xf>
    <xf numFmtId="171" fontId="5" fillId="56" borderId="19" xfId="107" applyNumberFormat="1" applyFont="1" applyFill="1" applyBorder="1" applyAlignment="1">
      <alignment horizontal="center" vertical="top" wrapText="1"/>
    </xf>
    <xf numFmtId="171" fontId="5" fillId="57" borderId="19" xfId="107" applyNumberFormat="1" applyFont="1" applyFill="1" applyBorder="1" applyAlignment="1">
      <alignment horizontal="center" vertical="top" wrapText="1"/>
    </xf>
    <xf numFmtId="171" fontId="5" fillId="55" borderId="19" xfId="107" applyNumberFormat="1" applyFont="1" applyFill="1" applyBorder="1" applyAlignment="1">
      <alignment horizontal="center" vertical="top" wrapText="1"/>
    </xf>
    <xf numFmtId="171" fontId="5" fillId="32" borderId="19" xfId="107" applyNumberFormat="1" applyFont="1" applyFill="1" applyBorder="1" applyAlignment="1">
      <alignment horizontal="center" vertical="top" wrapText="1"/>
    </xf>
    <xf numFmtId="171" fontId="5" fillId="58" borderId="19" xfId="107" applyNumberFormat="1" applyFont="1" applyFill="1" applyBorder="1" applyAlignment="1">
      <alignment horizontal="center" vertical="top" wrapText="1"/>
    </xf>
    <xf numFmtId="171" fontId="5" fillId="30" borderId="19" xfId="107" applyNumberFormat="1" applyFont="1" applyFill="1" applyBorder="1" applyAlignment="1">
      <alignment horizontal="center" vertical="top" wrapText="1"/>
    </xf>
    <xf numFmtId="171" fontId="5" fillId="0" borderId="19" xfId="107" applyNumberFormat="1" applyFont="1" applyFill="1" applyBorder="1" applyAlignment="1" quotePrefix="1">
      <alignment horizontal="center" vertical="top" wrapText="1"/>
    </xf>
    <xf numFmtId="171" fontId="5" fillId="56" borderId="19" xfId="107" applyNumberFormat="1" applyFont="1" applyFill="1" applyBorder="1" applyAlignment="1" quotePrefix="1">
      <alignment horizontal="center" vertical="top" wrapText="1"/>
    </xf>
    <xf numFmtId="171" fontId="5" fillId="57" borderId="19" xfId="107" applyNumberFormat="1" applyFont="1" applyFill="1" applyBorder="1" applyAlignment="1" quotePrefix="1">
      <alignment horizontal="center" vertical="top" wrapText="1"/>
    </xf>
    <xf numFmtId="171" fontId="5" fillId="55" borderId="19" xfId="107" applyNumberFormat="1" applyFont="1" applyFill="1" applyBorder="1" applyAlignment="1" quotePrefix="1">
      <alignment horizontal="center" vertical="top" wrapText="1"/>
    </xf>
    <xf numFmtId="171" fontId="5" fillId="32" borderId="19" xfId="107" applyNumberFormat="1" applyFont="1" applyFill="1" applyBorder="1" applyAlignment="1" quotePrefix="1">
      <alignment horizontal="center" vertical="top" wrapText="1"/>
    </xf>
    <xf numFmtId="171" fontId="5" fillId="58" borderId="19" xfId="107" applyNumberFormat="1" applyFont="1" applyFill="1" applyBorder="1" applyAlignment="1" quotePrefix="1">
      <alignment horizontal="center" vertical="top" wrapText="1"/>
    </xf>
    <xf numFmtId="171" fontId="5" fillId="0" borderId="19" xfId="107" applyNumberFormat="1" applyFont="1" applyFill="1" applyBorder="1" applyAlignment="1" quotePrefix="1">
      <alignment horizontal="center" vertical="center" wrapText="1"/>
    </xf>
    <xf numFmtId="171" fontId="5" fillId="30" borderId="19" xfId="107" applyNumberFormat="1" applyFont="1" applyFill="1" applyBorder="1" applyAlignment="1" quotePrefix="1">
      <alignment horizontal="center" vertical="center" wrapText="1"/>
    </xf>
    <xf numFmtId="171" fontId="0" fillId="32" borderId="0" xfId="0" applyNumberFormat="1" applyFill="1" applyAlignment="1">
      <alignment/>
    </xf>
    <xf numFmtId="171" fontId="5" fillId="55" borderId="19" xfId="107" applyNumberFormat="1" applyFont="1" applyFill="1" applyBorder="1" applyAlignment="1" quotePrefix="1">
      <alignment horizontal="center" vertical="center" wrapText="1"/>
    </xf>
    <xf numFmtId="0" fontId="35" fillId="55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2" fontId="4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55" borderId="0" xfId="0" applyFont="1" applyFill="1" applyAlignment="1">
      <alignment/>
    </xf>
    <xf numFmtId="49" fontId="3" fillId="0" borderId="19" xfId="0" applyNumberFormat="1" applyFont="1" applyFill="1" applyBorder="1" applyAlignment="1" quotePrefix="1">
      <alignment horizontal="left" vertical="top" wrapText="1"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9" xfId="107" applyNumberFormat="1" applyFont="1" applyFill="1" applyBorder="1" applyAlignment="1">
      <alignment horizontal="center" vertical="top" wrapText="1"/>
    </xf>
    <xf numFmtId="4" fontId="37" fillId="0" borderId="19" xfId="0" applyNumberFormat="1" applyFont="1" applyFill="1" applyBorder="1" applyAlignment="1">
      <alignment horizontal="center" vertical="top" wrapText="1"/>
    </xf>
    <xf numFmtId="4" fontId="4" fillId="0" borderId="19" xfId="107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left" vertical="top" wrapText="1"/>
    </xf>
    <xf numFmtId="171" fontId="4" fillId="0" borderId="20" xfId="107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171" fontId="4" fillId="0" borderId="20" xfId="107" applyFont="1" applyFill="1" applyBorder="1" applyAlignment="1">
      <alignment horizontal="center" vertical="top"/>
    </xf>
    <xf numFmtId="0" fontId="0" fillId="0" borderId="2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 quotePrefix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71" fontId="3" fillId="0" borderId="28" xfId="107" applyFont="1" applyFill="1" applyBorder="1" applyAlignment="1" quotePrefix="1">
      <alignment horizontal="center" vertical="center" wrapText="1"/>
    </xf>
    <xf numFmtId="49" fontId="3" fillId="0" borderId="28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171" fontId="3" fillId="0" borderId="35" xfId="107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171" fontId="3" fillId="0" borderId="35" xfId="107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3" fillId="0" borderId="28" xfId="107" applyNumberFormat="1" applyFont="1" applyFill="1" applyBorder="1" applyAlignment="1" quotePrefix="1">
      <alignment horizontal="center" vertical="center" wrapText="1"/>
    </xf>
    <xf numFmtId="178" fontId="3" fillId="0" borderId="35" xfId="107" applyNumberFormat="1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" fontId="70" fillId="0" borderId="19" xfId="0" applyNumberFormat="1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171" fontId="3" fillId="0" borderId="37" xfId="107" applyFont="1" applyFill="1" applyBorder="1" applyAlignment="1">
      <alignment horizontal="center" vertical="top" wrapText="1"/>
    </xf>
    <xf numFmtId="171" fontId="3" fillId="0" borderId="37" xfId="107" applyFont="1" applyFill="1" applyBorder="1" applyAlignment="1">
      <alignment horizontal="center" vertical="top"/>
    </xf>
    <xf numFmtId="2" fontId="3" fillId="0" borderId="37" xfId="0" applyNumberFormat="1" applyFont="1" applyFill="1" applyBorder="1" applyAlignment="1">
      <alignment horizontal="center" vertical="top" wrapText="1"/>
    </xf>
    <xf numFmtId="0" fontId="38" fillId="0" borderId="38" xfId="0" applyFont="1" applyFill="1" applyBorder="1" applyAlignment="1">
      <alignment/>
    </xf>
    <xf numFmtId="0" fontId="3" fillId="0" borderId="39" xfId="0" applyNumberFormat="1" applyFont="1" applyFill="1" applyBorder="1" applyAlignment="1">
      <alignment horizontal="center" vertical="top" wrapText="1"/>
    </xf>
    <xf numFmtId="2" fontId="70" fillId="0" borderId="19" xfId="0" applyNumberFormat="1" applyFont="1" applyFill="1" applyBorder="1" applyAlignment="1">
      <alignment horizontal="center" vertical="top" wrapText="1"/>
    </xf>
    <xf numFmtId="0" fontId="72" fillId="0" borderId="0" xfId="0" applyFont="1" applyFill="1" applyAlignment="1">
      <alignment/>
    </xf>
    <xf numFmtId="2" fontId="70" fillId="0" borderId="0" xfId="0" applyNumberFormat="1" applyFont="1" applyFill="1" applyBorder="1" applyAlignment="1">
      <alignment horizontal="center"/>
    </xf>
    <xf numFmtId="2" fontId="70" fillId="0" borderId="20" xfId="0" applyNumberFormat="1" applyFont="1" applyFill="1" applyBorder="1" applyAlignment="1">
      <alignment horizontal="center" vertical="top" wrapText="1"/>
    </xf>
    <xf numFmtId="0" fontId="72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1" fontId="3" fillId="0" borderId="35" xfId="107" applyFont="1" applyFill="1" applyBorder="1" applyAlignment="1">
      <alignment vertical="center" wrapText="1"/>
    </xf>
    <xf numFmtId="178" fontId="3" fillId="0" borderId="35" xfId="107" applyNumberFormat="1" applyFont="1" applyFill="1" applyBorder="1" applyAlignment="1">
      <alignment vertical="center" wrapText="1"/>
    </xf>
    <xf numFmtId="171" fontId="3" fillId="0" borderId="35" xfId="107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49" fontId="4" fillId="59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3" fillId="59" borderId="3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left" vertical="top" wrapText="1"/>
    </xf>
    <xf numFmtId="178" fontId="3" fillId="0" borderId="37" xfId="107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5" fillId="0" borderId="19" xfId="0" applyFont="1" applyFill="1" applyBorder="1" applyAlignment="1">
      <alignment horizontal="center" vertical="center"/>
    </xf>
    <xf numFmtId="4" fontId="3" fillId="0" borderId="19" xfId="107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left"/>
    </xf>
    <xf numFmtId="171" fontId="4" fillId="0" borderId="20" xfId="107" applyFont="1" applyFill="1" applyBorder="1" applyAlignment="1">
      <alignment vertical="center" wrapText="1"/>
    </xf>
    <xf numFmtId="171" fontId="4" fillId="0" borderId="20" xfId="107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 wrapText="1"/>
    </xf>
    <xf numFmtId="2" fontId="4" fillId="0" borderId="33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3" fillId="0" borderId="19" xfId="107" applyNumberFormat="1" applyFont="1" applyFill="1" applyBorder="1" applyAlignment="1">
      <alignment horizontal="center" vertical="top" wrapText="1"/>
    </xf>
    <xf numFmtId="2" fontId="4" fillId="0" borderId="19" xfId="107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 quotePrefix="1">
      <alignment horizontal="center" vertical="top" wrapText="1"/>
    </xf>
    <xf numFmtId="4" fontId="31" fillId="0" borderId="20" xfId="0" applyNumberFormat="1" applyFont="1" applyFill="1" applyBorder="1" applyAlignment="1" quotePrefix="1">
      <alignment horizontal="center" vertical="top" wrapText="1"/>
    </xf>
    <xf numFmtId="4" fontId="31" fillId="0" borderId="28" xfId="0" applyNumberFormat="1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26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 quotePrefix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171" fontId="36" fillId="0" borderId="0" xfId="107" applyFont="1" applyFill="1" applyBorder="1" applyAlignment="1" quotePrefix="1">
      <alignment horizontal="left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 quotePrefix="1">
      <alignment horizontal="center" vertical="top" wrapText="1"/>
    </xf>
    <xf numFmtId="49" fontId="31" fillId="0" borderId="42" xfId="0" applyNumberFormat="1" applyFont="1" applyFill="1" applyBorder="1" applyAlignment="1" quotePrefix="1">
      <alignment horizontal="center" vertical="top" wrapText="1"/>
    </xf>
    <xf numFmtId="49" fontId="31" fillId="0" borderId="28" xfId="0" applyNumberFormat="1" applyFont="1" applyFill="1" applyBorder="1" applyAlignment="1" quotePrefix="1">
      <alignment horizontal="center" vertical="top" wrapText="1"/>
    </xf>
    <xf numFmtId="49" fontId="31" fillId="0" borderId="29" xfId="0" applyNumberFormat="1" applyFont="1" applyFill="1" applyBorder="1" applyAlignment="1" quotePrefix="1">
      <alignment horizontal="center" vertical="top" wrapText="1"/>
    </xf>
    <xf numFmtId="49" fontId="31" fillId="0" borderId="43" xfId="0" applyNumberFormat="1" applyFont="1" applyFill="1" applyBorder="1" applyAlignment="1" quotePrefix="1">
      <alignment horizontal="center" vertical="top" wrapText="1"/>
    </xf>
    <xf numFmtId="49" fontId="31" fillId="0" borderId="30" xfId="0" applyNumberFormat="1" applyFont="1" applyFill="1" applyBorder="1" applyAlignment="1" quotePrefix="1">
      <alignment horizontal="center" vertical="top" wrapText="1"/>
    </xf>
    <xf numFmtId="0" fontId="31" fillId="0" borderId="20" xfId="0" applyFont="1" applyFill="1" applyBorder="1" applyAlignment="1" quotePrefix="1">
      <alignment horizontal="center" vertical="top" wrapText="1"/>
    </xf>
    <xf numFmtId="0" fontId="33" fillId="0" borderId="42" xfId="0" applyFont="1" applyFill="1" applyBorder="1" applyAlignment="1">
      <alignment horizontal="center" vertical="top" wrapText="1"/>
    </xf>
    <xf numFmtId="0" fontId="31" fillId="0" borderId="42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4" fontId="33" fillId="0" borderId="28" xfId="0" applyNumberFormat="1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center" vertical="top" wrapText="1"/>
    </xf>
    <xf numFmtId="4" fontId="31" fillId="0" borderId="25" xfId="0" applyNumberFormat="1" applyFont="1" applyFill="1" applyBorder="1" applyAlignment="1">
      <alignment horizontal="center" vertical="top" wrapText="1"/>
    </xf>
    <xf numFmtId="4" fontId="31" fillId="0" borderId="27" xfId="0" applyNumberFormat="1" applyFont="1" applyFill="1" applyBorder="1" applyAlignment="1" quotePrefix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 quotePrefix="1">
      <alignment horizontal="center" vertical="top" wrapText="1"/>
    </xf>
    <xf numFmtId="0" fontId="31" fillId="0" borderId="42" xfId="0" applyNumberFormat="1" applyFont="1" applyFill="1" applyBorder="1" applyAlignment="1">
      <alignment horizontal="center" vertical="top" wrapText="1"/>
    </xf>
    <xf numFmtId="0" fontId="31" fillId="0" borderId="28" xfId="0" applyNumberFormat="1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2" fontId="31" fillId="0" borderId="24" xfId="0" applyNumberFormat="1" applyFont="1" applyFill="1" applyBorder="1" applyAlignment="1">
      <alignment horizontal="center" vertical="top" wrapText="1"/>
    </xf>
    <xf numFmtId="4" fontId="31" fillId="0" borderId="22" xfId="0" applyNumberFormat="1" applyFont="1" applyFill="1" applyBorder="1" applyAlignment="1">
      <alignment horizontal="center" vertical="top" wrapText="1"/>
    </xf>
    <xf numFmtId="2" fontId="31" fillId="0" borderId="20" xfId="0" applyNumberFormat="1" applyFont="1" applyFill="1" applyBorder="1" applyAlignment="1" quotePrefix="1">
      <alignment horizontal="center" vertical="top" wrapText="1"/>
    </xf>
    <xf numFmtId="2" fontId="31" fillId="0" borderId="42" xfId="0" applyNumberFormat="1" applyFont="1" applyFill="1" applyBorder="1" applyAlignment="1" quotePrefix="1">
      <alignment horizontal="center" vertical="top" wrapText="1"/>
    </xf>
    <xf numFmtId="2" fontId="31" fillId="0" borderId="28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" fontId="25" fillId="0" borderId="21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30" fillId="0" borderId="19" xfId="0" applyNumberFormat="1" applyFont="1" applyFill="1" applyBorder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23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view="pageBreakPreview" zoomScale="56" zoomScaleNormal="49" zoomScaleSheetLayoutView="56" zoomScalePageLayoutView="46" workbookViewId="0" topLeftCell="A1">
      <selection activeCell="Q1" sqref="Q1:U5"/>
    </sheetView>
  </sheetViews>
  <sheetFormatPr defaultColWidth="17.125" defaultRowHeight="12.75"/>
  <cols>
    <col min="1" max="1" width="12.375" style="391" customWidth="1"/>
    <col min="2" max="2" width="19.625" style="49" customWidth="1"/>
    <col min="3" max="11" width="17.125" style="49" customWidth="1"/>
    <col min="12" max="12" width="17.125" style="404" customWidth="1"/>
    <col min="13" max="13" width="19.625" style="49" customWidth="1"/>
    <col min="14" max="16" width="17.125" style="49" customWidth="1"/>
    <col min="17" max="17" width="20.00390625" style="49" customWidth="1"/>
    <col min="18" max="18" width="17.125" style="49" customWidth="1"/>
    <col min="19" max="19" width="17.125" style="53" customWidth="1"/>
    <col min="20" max="20" width="17.125" style="37" customWidth="1"/>
    <col min="21" max="16384" width="17.125" style="49" customWidth="1"/>
  </cols>
  <sheetData>
    <row r="1" spans="15:21" ht="15.75">
      <c r="O1" s="22"/>
      <c r="P1" s="23"/>
      <c r="Q1" s="462" t="s">
        <v>136</v>
      </c>
      <c r="R1" s="463"/>
      <c r="S1" s="463"/>
      <c r="T1" s="463"/>
      <c r="U1" s="463"/>
    </row>
    <row r="2" spans="15:21" ht="46.5" customHeight="1">
      <c r="O2" s="19"/>
      <c r="P2" s="20"/>
      <c r="Q2" s="463"/>
      <c r="R2" s="463"/>
      <c r="S2" s="463"/>
      <c r="T2" s="463"/>
      <c r="U2" s="463"/>
    </row>
    <row r="3" spans="15:21" ht="60" customHeight="1" hidden="1">
      <c r="O3" s="19"/>
      <c r="P3" s="20"/>
      <c r="Q3" s="463"/>
      <c r="R3" s="463"/>
      <c r="S3" s="463"/>
      <c r="T3" s="463"/>
      <c r="U3" s="463"/>
    </row>
    <row r="4" spans="15:21" ht="60" customHeight="1" hidden="1">
      <c r="O4" s="19"/>
      <c r="P4" s="20"/>
      <c r="Q4" s="463"/>
      <c r="R4" s="463"/>
      <c r="S4" s="463"/>
      <c r="T4" s="463"/>
      <c r="U4" s="463"/>
    </row>
    <row r="5" spans="1:21" ht="60" customHeight="1" hidden="1">
      <c r="A5" s="392"/>
      <c r="B5" s="37"/>
      <c r="C5" s="37"/>
      <c r="D5" s="37"/>
      <c r="E5" s="37"/>
      <c r="F5" s="37"/>
      <c r="G5" s="37"/>
      <c r="H5" s="37"/>
      <c r="I5" s="37"/>
      <c r="J5" s="37"/>
      <c r="K5" s="37"/>
      <c r="L5" s="405"/>
      <c r="M5" s="37"/>
      <c r="N5" s="37"/>
      <c r="O5" s="37"/>
      <c r="P5" s="37"/>
      <c r="Q5" s="463"/>
      <c r="R5" s="463"/>
      <c r="S5" s="463"/>
      <c r="T5" s="463"/>
      <c r="U5" s="463"/>
    </row>
    <row r="6" spans="1:20" ht="52.5" customHeight="1">
      <c r="A6" s="393"/>
      <c r="B6" s="467" t="s">
        <v>111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</row>
    <row r="7" spans="1:21" ht="31.5">
      <c r="A7" s="394" t="s">
        <v>134</v>
      </c>
      <c r="B7" s="455" t="s">
        <v>2</v>
      </c>
      <c r="C7" s="455" t="s">
        <v>3</v>
      </c>
      <c r="D7" s="455"/>
      <c r="E7" s="453" t="s">
        <v>17</v>
      </c>
      <c r="F7" s="452" t="s">
        <v>29</v>
      </c>
      <c r="G7" s="452" t="s">
        <v>30</v>
      </c>
      <c r="H7" s="448" t="s">
        <v>112</v>
      </c>
      <c r="I7" s="460" t="s">
        <v>7</v>
      </c>
      <c r="J7" s="461"/>
      <c r="K7" s="453" t="s">
        <v>36</v>
      </c>
      <c r="L7" s="456" t="s">
        <v>48</v>
      </c>
      <c r="M7" s="464" t="s">
        <v>23</v>
      </c>
      <c r="N7" s="460"/>
      <c r="O7" s="460"/>
      <c r="P7" s="460"/>
      <c r="Q7" s="461"/>
      <c r="R7" s="452" t="s">
        <v>32</v>
      </c>
      <c r="S7" s="452" t="s">
        <v>0</v>
      </c>
      <c r="T7" s="441" t="s">
        <v>33</v>
      </c>
      <c r="U7" s="441" t="s">
        <v>34</v>
      </c>
    </row>
    <row r="8" spans="1:21" ht="45.75" customHeight="1">
      <c r="A8" s="395"/>
      <c r="B8" s="455"/>
      <c r="C8" s="453" t="s">
        <v>27</v>
      </c>
      <c r="D8" s="453" t="s">
        <v>28</v>
      </c>
      <c r="E8" s="454"/>
      <c r="F8" s="455"/>
      <c r="G8" s="455"/>
      <c r="H8" s="448"/>
      <c r="I8" s="455" t="s">
        <v>4</v>
      </c>
      <c r="J8" s="452" t="s">
        <v>31</v>
      </c>
      <c r="K8" s="454"/>
      <c r="L8" s="457"/>
      <c r="M8" s="469" t="s">
        <v>4</v>
      </c>
      <c r="N8" s="449" t="s">
        <v>68</v>
      </c>
      <c r="O8" s="464" t="s">
        <v>25</v>
      </c>
      <c r="P8" s="461"/>
      <c r="Q8" s="465" t="s">
        <v>47</v>
      </c>
      <c r="R8" s="452"/>
      <c r="S8" s="452"/>
      <c r="T8" s="441"/>
      <c r="U8" s="441"/>
    </row>
    <row r="9" spans="1:21" ht="118.5" customHeight="1">
      <c r="A9" s="396"/>
      <c r="B9" s="455"/>
      <c r="C9" s="454"/>
      <c r="D9" s="454"/>
      <c r="E9" s="459"/>
      <c r="F9" s="455"/>
      <c r="G9" s="455"/>
      <c r="H9" s="448"/>
      <c r="I9" s="455"/>
      <c r="J9" s="455"/>
      <c r="K9" s="459"/>
      <c r="L9" s="458"/>
      <c r="M9" s="459"/>
      <c r="N9" s="450"/>
      <c r="O9" s="4" t="s">
        <v>18</v>
      </c>
      <c r="P9" s="3" t="s">
        <v>5</v>
      </c>
      <c r="Q9" s="466"/>
      <c r="R9" s="452"/>
      <c r="S9" s="452"/>
      <c r="T9" s="441"/>
      <c r="U9" s="441"/>
    </row>
    <row r="10" spans="1:21" ht="13.5" customHeight="1">
      <c r="A10" s="397"/>
      <c r="B10" s="3"/>
      <c r="C10" s="3"/>
      <c r="D10" s="50"/>
      <c r="E10" s="3"/>
      <c r="F10" s="3"/>
      <c r="G10" s="3"/>
      <c r="H10" s="100" t="s">
        <v>6</v>
      </c>
      <c r="I10" s="5" t="s">
        <v>6</v>
      </c>
      <c r="J10" s="5" t="s">
        <v>6</v>
      </c>
      <c r="K10" s="3" t="s">
        <v>8</v>
      </c>
      <c r="L10" s="378"/>
      <c r="M10" s="5" t="s">
        <v>9</v>
      </c>
      <c r="N10" s="97" t="s">
        <v>9</v>
      </c>
      <c r="O10" s="3" t="s">
        <v>9</v>
      </c>
      <c r="P10" s="5" t="s">
        <v>9</v>
      </c>
      <c r="Q10" s="5" t="s">
        <v>9</v>
      </c>
      <c r="R10" s="3" t="s">
        <v>12</v>
      </c>
      <c r="S10" s="3" t="s">
        <v>10</v>
      </c>
      <c r="T10" s="7"/>
      <c r="U10" s="3" t="s">
        <v>9</v>
      </c>
    </row>
    <row r="11" spans="1:22" ht="15.75">
      <c r="A11" s="39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100">
        <v>8</v>
      </c>
      <c r="I11" s="100">
        <v>9</v>
      </c>
      <c r="J11" s="100">
        <v>10</v>
      </c>
      <c r="K11" s="100">
        <v>11</v>
      </c>
      <c r="L11" s="401">
        <v>12</v>
      </c>
      <c r="M11" s="3">
        <v>13</v>
      </c>
      <c r="N11" s="107">
        <v>14</v>
      </c>
      <c r="O11" s="3">
        <v>15</v>
      </c>
      <c r="P11" s="3">
        <v>16</v>
      </c>
      <c r="Q11" s="3">
        <v>17</v>
      </c>
      <c r="R11" s="3">
        <v>18</v>
      </c>
      <c r="S11" s="53" t="s">
        <v>19</v>
      </c>
      <c r="T11" s="8" t="s">
        <v>24</v>
      </c>
      <c r="U11" s="424" t="s">
        <v>70</v>
      </c>
      <c r="V11" s="51"/>
    </row>
    <row r="12" spans="1:22" s="1" customFormat="1" ht="15.75">
      <c r="A12" s="446" t="s">
        <v>39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51"/>
    </row>
    <row r="13" spans="1:23" s="1" customFormat="1" ht="15.75">
      <c r="A13" s="398"/>
      <c r="B13" s="445">
        <v>2018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7"/>
      <c r="U13" s="422"/>
      <c r="V13" s="2"/>
      <c r="W13" s="59"/>
    </row>
    <row r="14" spans="1:23" s="1" customFormat="1" ht="51" customHeight="1">
      <c r="A14" s="398">
        <v>1</v>
      </c>
      <c r="B14" s="150" t="s">
        <v>87</v>
      </c>
      <c r="C14" s="39">
        <v>1989</v>
      </c>
      <c r="D14" s="39"/>
      <c r="E14" s="39" t="s">
        <v>38</v>
      </c>
      <c r="F14" s="39">
        <v>2</v>
      </c>
      <c r="G14" s="39">
        <v>3</v>
      </c>
      <c r="H14" s="39">
        <v>920.32</v>
      </c>
      <c r="I14" s="237">
        <f>'реестр черновой'!E17</f>
        <v>832.42</v>
      </c>
      <c r="J14" s="57">
        <v>781.31</v>
      </c>
      <c r="K14" s="39">
        <v>41</v>
      </c>
      <c r="L14" s="377" t="s">
        <v>128</v>
      </c>
      <c r="M14" s="266">
        <f>Реестр!C17</f>
        <v>2547498.3646</v>
      </c>
      <c r="N14" s="57" t="s">
        <v>110</v>
      </c>
      <c r="O14" s="57" t="s">
        <v>110</v>
      </c>
      <c r="P14" s="57" t="s">
        <v>110</v>
      </c>
      <c r="Q14" s="237">
        <f>M14</f>
        <v>2547498.3646</v>
      </c>
      <c r="R14" s="57"/>
      <c r="S14" s="340"/>
      <c r="T14" s="39" t="s">
        <v>49</v>
      </c>
      <c r="U14" s="58">
        <v>6.3</v>
      </c>
      <c r="W14" s="59"/>
    </row>
    <row r="15" spans="1:23" s="1" customFormat="1" ht="51" customHeight="1">
      <c r="A15" s="399">
        <v>2</v>
      </c>
      <c r="B15" s="333" t="s">
        <v>90</v>
      </c>
      <c r="C15" s="40">
        <v>1990</v>
      </c>
      <c r="D15" s="40"/>
      <c r="E15" s="40" t="s">
        <v>38</v>
      </c>
      <c r="F15" s="40">
        <v>2</v>
      </c>
      <c r="G15" s="40">
        <v>1</v>
      </c>
      <c r="H15" s="40">
        <v>417.91</v>
      </c>
      <c r="I15" s="334">
        <f>'реестр черновой'!E20</f>
        <v>391.11</v>
      </c>
      <c r="J15" s="335">
        <v>391.11</v>
      </c>
      <c r="K15" s="40">
        <v>21</v>
      </c>
      <c r="L15" s="402" t="s">
        <v>127</v>
      </c>
      <c r="M15" s="336">
        <f>Реестр!C18</f>
        <v>986899.2</v>
      </c>
      <c r="N15" s="335" t="s">
        <v>110</v>
      </c>
      <c r="O15" s="335" t="s">
        <v>110</v>
      </c>
      <c r="P15" s="335" t="s">
        <v>110</v>
      </c>
      <c r="Q15" s="334">
        <f>M15</f>
        <v>986899.2</v>
      </c>
      <c r="R15" s="335"/>
      <c r="S15" s="341"/>
      <c r="T15" s="40" t="s">
        <v>49</v>
      </c>
      <c r="U15" s="58">
        <v>6.3</v>
      </c>
      <c r="W15" s="59"/>
    </row>
    <row r="16" spans="1:23" s="373" customFormat="1" ht="42" customHeight="1">
      <c r="A16" s="399">
        <v>3</v>
      </c>
      <c r="B16" s="333" t="s">
        <v>85</v>
      </c>
      <c r="C16" s="40">
        <v>1965</v>
      </c>
      <c r="D16" s="40">
        <v>2009</v>
      </c>
      <c r="E16" s="40" t="s">
        <v>38</v>
      </c>
      <c r="F16" s="40">
        <v>2</v>
      </c>
      <c r="G16" s="40">
        <v>1</v>
      </c>
      <c r="H16" s="40">
        <v>567.14</v>
      </c>
      <c r="I16" s="237">
        <v>520.5</v>
      </c>
      <c r="J16" s="335">
        <v>520.5</v>
      </c>
      <c r="K16" s="40">
        <v>27</v>
      </c>
      <c r="L16" s="403" t="s">
        <v>126</v>
      </c>
      <c r="M16" s="336">
        <f>Реестр!C19</f>
        <v>842698.5</v>
      </c>
      <c r="N16" s="375" t="s">
        <v>125</v>
      </c>
      <c r="O16" s="375" t="s">
        <v>125</v>
      </c>
      <c r="P16" s="375" t="s">
        <v>125</v>
      </c>
      <c r="Q16" s="334">
        <v>842698.5</v>
      </c>
      <c r="R16" s="335"/>
      <c r="S16" s="341"/>
      <c r="T16" s="40" t="s">
        <v>49</v>
      </c>
      <c r="U16" s="58">
        <v>6.3</v>
      </c>
      <c r="W16" s="374"/>
    </row>
    <row r="17" spans="1:23" s="373" customFormat="1" ht="45" customHeight="1">
      <c r="A17" s="399">
        <v>4</v>
      </c>
      <c r="B17" s="333" t="s">
        <v>81</v>
      </c>
      <c r="C17" s="40">
        <v>1962</v>
      </c>
      <c r="D17" s="40"/>
      <c r="E17" s="40" t="s">
        <v>38</v>
      </c>
      <c r="F17" s="40">
        <v>2</v>
      </c>
      <c r="G17" s="40">
        <v>1</v>
      </c>
      <c r="H17" s="40">
        <v>289.18</v>
      </c>
      <c r="I17" s="334">
        <v>264.66</v>
      </c>
      <c r="J17" s="335">
        <v>264.66</v>
      </c>
      <c r="K17" s="40">
        <v>11</v>
      </c>
      <c r="L17" s="403" t="s">
        <v>127</v>
      </c>
      <c r="M17" s="336">
        <f>Реестр!C20</f>
        <v>666308.02</v>
      </c>
      <c r="N17" s="375" t="s">
        <v>125</v>
      </c>
      <c r="O17" s="375" t="s">
        <v>125</v>
      </c>
      <c r="P17" s="375" t="s">
        <v>125</v>
      </c>
      <c r="Q17" s="334">
        <v>666308.02</v>
      </c>
      <c r="R17" s="335"/>
      <c r="S17" s="341"/>
      <c r="T17" s="40" t="s">
        <v>49</v>
      </c>
      <c r="U17" s="58">
        <v>6.3</v>
      </c>
      <c r="W17" s="374"/>
    </row>
    <row r="18" spans="1:35" s="376" customFormat="1" ht="43.5" customHeight="1" thickBot="1">
      <c r="A18" s="398">
        <v>5</v>
      </c>
      <c r="B18" s="412" t="s">
        <v>124</v>
      </c>
      <c r="C18" s="39">
        <v>1984</v>
      </c>
      <c r="D18" s="39"/>
      <c r="E18" s="39" t="s">
        <v>38</v>
      </c>
      <c r="F18" s="39">
        <v>2</v>
      </c>
      <c r="G18" s="39">
        <v>3</v>
      </c>
      <c r="H18" s="39">
        <v>979.19</v>
      </c>
      <c r="I18" s="237">
        <v>879.31</v>
      </c>
      <c r="J18" s="57">
        <v>879.31</v>
      </c>
      <c r="K18" s="39">
        <v>21</v>
      </c>
      <c r="L18" s="377" t="s">
        <v>127</v>
      </c>
      <c r="M18" s="266">
        <f>Реестр!C21</f>
        <v>2213750.86</v>
      </c>
      <c r="N18" s="372" t="s">
        <v>125</v>
      </c>
      <c r="O18" s="372" t="s">
        <v>125</v>
      </c>
      <c r="P18" s="372" t="s">
        <v>125</v>
      </c>
      <c r="Q18" s="237">
        <v>2213750.86</v>
      </c>
      <c r="R18" s="57"/>
      <c r="S18" s="340"/>
      <c r="T18" s="39" t="s">
        <v>49</v>
      </c>
      <c r="U18" s="422">
        <v>6.3</v>
      </c>
      <c r="V18" s="423"/>
      <c r="W18" s="374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</row>
    <row r="19" spans="1:23" s="1" customFormat="1" ht="16.5" thickBot="1">
      <c r="A19" s="400"/>
      <c r="B19" s="413" t="s">
        <v>114</v>
      </c>
      <c r="C19" s="366"/>
      <c r="D19" s="366"/>
      <c r="E19" s="366"/>
      <c r="F19" s="366"/>
      <c r="G19" s="366"/>
      <c r="H19" s="367">
        <f>SUM(H14:H18)</f>
        <v>3173.74</v>
      </c>
      <c r="I19" s="367">
        <f>SUM(I14:I18)</f>
        <v>2888</v>
      </c>
      <c r="J19" s="367">
        <f>SUM(J14:J18)</f>
        <v>2836.8900000000003</v>
      </c>
      <c r="K19" s="414">
        <f>SUM(K14:K18)</f>
        <v>121</v>
      </c>
      <c r="L19" s="406"/>
      <c r="M19" s="368">
        <f>SUM(M14:M18)</f>
        <v>7257154.944599999</v>
      </c>
      <c r="N19" s="369" t="s">
        <v>110</v>
      </c>
      <c r="O19" s="369" t="s">
        <v>110</v>
      </c>
      <c r="P19" s="369" t="s">
        <v>110</v>
      </c>
      <c r="Q19" s="367">
        <f>M19</f>
        <v>7257154.944599999</v>
      </c>
      <c r="R19" s="369"/>
      <c r="S19" s="370"/>
      <c r="T19" s="366"/>
      <c r="U19" s="371"/>
      <c r="W19" s="59"/>
    </row>
    <row r="20" spans="1:21" s="1" customFormat="1" ht="15.75">
      <c r="A20" s="396"/>
      <c r="B20" s="442">
        <v>2019</v>
      </c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4"/>
      <c r="U20" s="337"/>
    </row>
    <row r="21" spans="1:21" s="425" customFormat="1" ht="40.5" customHeight="1">
      <c r="A21" s="399">
        <v>1</v>
      </c>
      <c r="B21" s="40" t="s">
        <v>133</v>
      </c>
      <c r="C21" s="40">
        <v>1991</v>
      </c>
      <c r="D21" s="40"/>
      <c r="E21" s="40" t="s">
        <v>38</v>
      </c>
      <c r="F21" s="40">
        <v>3</v>
      </c>
      <c r="G21" s="40">
        <v>3</v>
      </c>
      <c r="H21" s="40">
        <v>1474.9</v>
      </c>
      <c r="I21" s="40">
        <v>1319.81</v>
      </c>
      <c r="J21" s="40">
        <v>1272.51</v>
      </c>
      <c r="K21" s="399">
        <v>40</v>
      </c>
      <c r="L21" s="399" t="s">
        <v>72</v>
      </c>
      <c r="M21" s="432">
        <f>Q21</f>
        <v>708959.35</v>
      </c>
      <c r="N21" s="433" t="s">
        <v>125</v>
      </c>
      <c r="O21" s="433" t="s">
        <v>125</v>
      </c>
      <c r="P21" s="433" t="s">
        <v>125</v>
      </c>
      <c r="Q21" s="432">
        <f>Реестр!C24</f>
        <v>708959.35</v>
      </c>
      <c r="R21" s="40"/>
      <c r="S21" s="40"/>
      <c r="T21" s="403" t="s">
        <v>131</v>
      </c>
      <c r="U21" s="435">
        <v>6.3</v>
      </c>
    </row>
    <row r="22" spans="1:21" s="425" customFormat="1" ht="42" customHeight="1">
      <c r="A22" s="399">
        <v>2</v>
      </c>
      <c r="B22" s="40" t="s">
        <v>132</v>
      </c>
      <c r="C22" s="40">
        <v>1980</v>
      </c>
      <c r="D22" s="40"/>
      <c r="E22" s="40" t="s">
        <v>38</v>
      </c>
      <c r="F22" s="40">
        <v>2</v>
      </c>
      <c r="G22" s="40">
        <v>3</v>
      </c>
      <c r="H22" s="40">
        <v>973.27</v>
      </c>
      <c r="I22" s="40">
        <v>879.12</v>
      </c>
      <c r="J22" s="40">
        <v>879.12</v>
      </c>
      <c r="K22" s="399">
        <v>35</v>
      </c>
      <c r="L22" s="399" t="s">
        <v>130</v>
      </c>
      <c r="M22" s="433">
        <f>Q22</f>
        <v>2568800</v>
      </c>
      <c r="N22" s="433" t="s">
        <v>125</v>
      </c>
      <c r="O22" s="433" t="s">
        <v>125</v>
      </c>
      <c r="P22" s="433" t="s">
        <v>125</v>
      </c>
      <c r="Q22" s="433">
        <f>Реестр!C25</f>
        <v>2568800</v>
      </c>
      <c r="R22" s="40"/>
      <c r="S22" s="40"/>
      <c r="T22" s="403" t="s">
        <v>131</v>
      </c>
      <c r="U22" s="435">
        <v>6.3</v>
      </c>
    </row>
    <row r="23" spans="1:21" s="425" customFormat="1" ht="49.5" customHeight="1" thickBot="1">
      <c r="A23" s="399">
        <v>3</v>
      </c>
      <c r="B23" s="434" t="s">
        <v>44</v>
      </c>
      <c r="C23" s="40">
        <v>1966</v>
      </c>
      <c r="D23" s="40">
        <v>2016</v>
      </c>
      <c r="E23" s="40" t="s">
        <v>38</v>
      </c>
      <c r="F23" s="40">
        <v>2</v>
      </c>
      <c r="G23" s="40">
        <v>2</v>
      </c>
      <c r="H23" s="40">
        <v>408.27</v>
      </c>
      <c r="I23" s="335">
        <v>364.27</v>
      </c>
      <c r="J23" s="40">
        <v>364.27</v>
      </c>
      <c r="K23" s="399">
        <v>40</v>
      </c>
      <c r="L23" s="399" t="s">
        <v>135</v>
      </c>
      <c r="M23" s="433">
        <f>Q23</f>
        <v>1303979.2</v>
      </c>
      <c r="N23" s="433" t="s">
        <v>125</v>
      </c>
      <c r="O23" s="433" t="s">
        <v>125</v>
      </c>
      <c r="P23" s="433" t="s">
        <v>125</v>
      </c>
      <c r="Q23" s="433">
        <f>Реестр!C26</f>
        <v>1303979.2</v>
      </c>
      <c r="R23" s="40"/>
      <c r="S23" s="40"/>
      <c r="T23" s="403" t="s">
        <v>131</v>
      </c>
      <c r="U23" s="435">
        <v>6.3</v>
      </c>
    </row>
    <row r="24" spans="1:21" s="388" customFormat="1" ht="21" customHeight="1" thickBot="1">
      <c r="A24" s="351"/>
      <c r="B24" s="411" t="s">
        <v>114</v>
      </c>
      <c r="C24" s="358"/>
      <c r="D24" s="358"/>
      <c r="E24" s="358"/>
      <c r="F24" s="358"/>
      <c r="G24" s="358"/>
      <c r="H24" s="384">
        <f>SUM(H21:H23)</f>
        <v>2856.44</v>
      </c>
      <c r="I24" s="384">
        <f>SUM(I21:I23)</f>
        <v>2563.2</v>
      </c>
      <c r="J24" s="384">
        <f>SUM(J21:J23)</f>
        <v>2515.9</v>
      </c>
      <c r="K24" s="385">
        <f>SUM(K21:K23)</f>
        <v>115</v>
      </c>
      <c r="L24" s="389"/>
      <c r="M24" s="386">
        <f>SUM(M21:M23)</f>
        <v>4581738.55</v>
      </c>
      <c r="N24" s="356" t="s">
        <v>110</v>
      </c>
      <c r="O24" s="356" t="s">
        <v>110</v>
      </c>
      <c r="P24" s="356" t="s">
        <v>110</v>
      </c>
      <c r="Q24" s="384">
        <f>SUM(Q21:Q23)</f>
        <v>4581738.55</v>
      </c>
      <c r="R24" s="354"/>
      <c r="S24" s="357"/>
      <c r="T24" s="358"/>
      <c r="U24" s="387"/>
    </row>
    <row r="25" spans="1:21" ht="29.25" customHeight="1">
      <c r="A25" s="383"/>
      <c r="B25" s="442">
        <v>2020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4"/>
      <c r="U25" s="339"/>
    </row>
    <row r="26" spans="1:21" ht="45" customHeight="1">
      <c r="A26" s="381">
        <v>1</v>
      </c>
      <c r="B26" s="150" t="s">
        <v>75</v>
      </c>
      <c r="C26" s="39">
        <v>1975</v>
      </c>
      <c r="D26" s="39">
        <v>2012</v>
      </c>
      <c r="E26" s="39" t="s">
        <v>38</v>
      </c>
      <c r="F26" s="39">
        <v>2</v>
      </c>
      <c r="G26" s="39">
        <v>3</v>
      </c>
      <c r="H26" s="39">
        <v>988.8</v>
      </c>
      <c r="I26" s="237">
        <f>'реестр черновой'!E28</f>
        <v>887.92</v>
      </c>
      <c r="J26" s="39">
        <v>846.58</v>
      </c>
      <c r="K26" s="39">
        <v>37</v>
      </c>
      <c r="L26" s="407" t="s">
        <v>129</v>
      </c>
      <c r="M26" s="266">
        <f>Реестр!C29</f>
        <v>328281.7824</v>
      </c>
      <c r="N26" s="57" t="s">
        <v>110</v>
      </c>
      <c r="O26" s="57" t="s">
        <v>110</v>
      </c>
      <c r="P26" s="57" t="s">
        <v>110</v>
      </c>
      <c r="Q26" s="237">
        <f>M26</f>
        <v>328281.7824</v>
      </c>
      <c r="R26" s="265"/>
      <c r="S26" s="342"/>
      <c r="T26" s="39" t="s">
        <v>49</v>
      </c>
      <c r="U26" s="436" t="s">
        <v>125</v>
      </c>
    </row>
    <row r="27" spans="1:21" ht="47.25" customHeight="1" thickBot="1">
      <c r="A27" s="382">
        <v>2</v>
      </c>
      <c r="B27" s="412" t="s">
        <v>77</v>
      </c>
      <c r="C27" s="40">
        <v>1982</v>
      </c>
      <c r="D27" s="40"/>
      <c r="E27" s="40" t="s">
        <v>38</v>
      </c>
      <c r="F27" s="40">
        <v>3</v>
      </c>
      <c r="G27" s="40">
        <v>4</v>
      </c>
      <c r="H27" s="40">
        <v>2514.47</v>
      </c>
      <c r="I27" s="237">
        <f>'реестр черновой'!E29</f>
        <v>2312</v>
      </c>
      <c r="J27" s="40">
        <v>2196.54</v>
      </c>
      <c r="K27" s="40">
        <v>81</v>
      </c>
      <c r="L27" s="408" t="s">
        <v>78</v>
      </c>
      <c r="M27" s="336">
        <f>Реестр!C30</f>
        <v>7673431</v>
      </c>
      <c r="N27" s="335" t="s">
        <v>110</v>
      </c>
      <c r="O27" s="335" t="s">
        <v>110</v>
      </c>
      <c r="P27" s="335" t="s">
        <v>110</v>
      </c>
      <c r="Q27" s="334">
        <f>M27</f>
        <v>7673431</v>
      </c>
      <c r="R27" s="338"/>
      <c r="S27" s="343"/>
      <c r="T27" s="40" t="s">
        <v>49</v>
      </c>
      <c r="U27" s="437" t="s">
        <v>125</v>
      </c>
    </row>
    <row r="28" spans="1:21" s="360" customFormat="1" ht="18" customHeight="1" thickBot="1">
      <c r="A28" s="379"/>
      <c r="B28" s="413" t="s">
        <v>114</v>
      </c>
      <c r="C28" s="352"/>
      <c r="D28" s="352"/>
      <c r="E28" s="352"/>
      <c r="F28" s="352"/>
      <c r="G28" s="352"/>
      <c r="H28" s="353">
        <f>SUM(H26:H27)</f>
        <v>3503.2699999999995</v>
      </c>
      <c r="I28" s="353">
        <f>SUM(I26:I27)</f>
        <v>3199.92</v>
      </c>
      <c r="J28" s="353">
        <f>SUM(J26:J27)</f>
        <v>3043.12</v>
      </c>
      <c r="K28" s="362">
        <f>SUM(K26:K27)</f>
        <v>118</v>
      </c>
      <c r="L28" s="390"/>
      <c r="M28" s="355">
        <f>Реестр!C31</f>
        <v>8001712.7824</v>
      </c>
      <c r="N28" s="356" t="s">
        <v>110</v>
      </c>
      <c r="O28" s="356" t="s">
        <v>110</v>
      </c>
      <c r="P28" s="356" t="s">
        <v>110</v>
      </c>
      <c r="Q28" s="353">
        <f>M28</f>
        <v>8001712.7824</v>
      </c>
      <c r="R28" s="354"/>
      <c r="S28" s="357"/>
      <c r="T28" s="358"/>
      <c r="U28" s="359"/>
    </row>
    <row r="29" spans="1:21" ht="39.75" customHeight="1">
      <c r="A29" s="380"/>
      <c r="B29" s="345" t="s">
        <v>103</v>
      </c>
      <c r="C29" s="346"/>
      <c r="D29" s="346"/>
      <c r="E29" s="346"/>
      <c r="F29" s="346"/>
      <c r="G29" s="346"/>
      <c r="H29" s="347">
        <f>H28+H24+H19</f>
        <v>9533.449999999999</v>
      </c>
      <c r="I29" s="347">
        <f>I28+I24+I19</f>
        <v>8651.119999999999</v>
      </c>
      <c r="J29" s="347">
        <f>J28+J24+J19</f>
        <v>8395.91</v>
      </c>
      <c r="K29" s="361">
        <f>K28+K24+K19</f>
        <v>354</v>
      </c>
      <c r="L29" s="380"/>
      <c r="M29" s="347">
        <f>M28+M24+M19</f>
        <v>19840606.277</v>
      </c>
      <c r="N29" s="347"/>
      <c r="O29" s="344"/>
      <c r="P29" s="344"/>
      <c r="Q29" s="347">
        <f>Q28+Q24+Q19</f>
        <v>19840606.277</v>
      </c>
      <c r="R29" s="344"/>
      <c r="S29" s="348"/>
      <c r="T29" s="349"/>
      <c r="U29" s="350"/>
    </row>
    <row r="30" spans="2:21" ht="15.75">
      <c r="B30" s="18"/>
      <c r="C30" s="11"/>
      <c r="D30" s="11"/>
      <c r="E30" s="11"/>
      <c r="F30" s="11"/>
      <c r="G30" s="11"/>
      <c r="H30" s="11"/>
      <c r="I30" s="10"/>
      <c r="J30" s="11"/>
      <c r="K30" s="11"/>
      <c r="L30" s="409"/>
      <c r="M30" s="51"/>
      <c r="N30" s="51"/>
      <c r="O30" s="51"/>
      <c r="P30" s="51"/>
      <c r="Q30" s="51"/>
      <c r="R30" s="51"/>
      <c r="S30" s="52"/>
      <c r="T30" s="36"/>
      <c r="U30" s="51"/>
    </row>
    <row r="31" spans="1:21" ht="12.75">
      <c r="A31" s="360"/>
      <c r="B31" s="18"/>
      <c r="C31" s="11"/>
      <c r="D31" s="11"/>
      <c r="E31" s="11"/>
      <c r="F31" s="11"/>
      <c r="G31" s="11"/>
      <c r="H31" s="11"/>
      <c r="I31" s="10"/>
      <c r="J31" s="11"/>
      <c r="K31" s="11"/>
      <c r="L31" s="409"/>
      <c r="M31" s="51"/>
      <c r="N31" s="51"/>
      <c r="O31" s="51"/>
      <c r="P31" s="51"/>
      <c r="Q31" s="51"/>
      <c r="R31" s="51"/>
      <c r="S31" s="52"/>
      <c r="T31" s="36"/>
      <c r="U31" s="51"/>
    </row>
    <row r="32" spans="1:21" ht="12.75">
      <c r="A32" s="360"/>
      <c r="B32" s="18"/>
      <c r="C32" s="11"/>
      <c r="D32" s="11"/>
      <c r="E32" s="11"/>
      <c r="F32" s="11"/>
      <c r="G32" s="11"/>
      <c r="H32" s="11"/>
      <c r="I32" s="10"/>
      <c r="J32" s="11"/>
      <c r="K32" s="11"/>
      <c r="L32" s="409"/>
      <c r="M32" s="51"/>
      <c r="N32" s="51"/>
      <c r="O32" s="51"/>
      <c r="P32" s="51"/>
      <c r="Q32" s="51"/>
      <c r="R32" s="51"/>
      <c r="S32" s="52"/>
      <c r="T32" s="36"/>
      <c r="U32" s="51"/>
    </row>
    <row r="33" spans="1:21" ht="12.75">
      <c r="A33" s="360"/>
      <c r="B33" s="18"/>
      <c r="C33" s="11"/>
      <c r="D33" s="11"/>
      <c r="E33" s="11"/>
      <c r="F33" s="11"/>
      <c r="G33" s="11"/>
      <c r="H33" s="11"/>
      <c r="I33" s="10"/>
      <c r="J33" s="11"/>
      <c r="K33" s="11"/>
      <c r="L33" s="409"/>
      <c r="M33" s="51"/>
      <c r="N33" s="51"/>
      <c r="O33" s="51"/>
      <c r="P33" s="51"/>
      <c r="Q33" s="51"/>
      <c r="R33" s="51"/>
      <c r="S33" s="52"/>
      <c r="T33" s="36"/>
      <c r="U33" s="51"/>
    </row>
    <row r="34" spans="1:21" ht="12.75">
      <c r="A34" s="360"/>
      <c r="B34" s="18"/>
      <c r="C34" s="11"/>
      <c r="D34" s="11"/>
      <c r="E34" s="11"/>
      <c r="F34" s="11"/>
      <c r="G34" s="11"/>
      <c r="H34" s="11"/>
      <c r="I34" s="10"/>
      <c r="J34" s="11"/>
      <c r="K34" s="11"/>
      <c r="L34" s="409"/>
      <c r="M34" s="51"/>
      <c r="N34" s="51"/>
      <c r="O34" s="51"/>
      <c r="P34" s="51"/>
      <c r="Q34" s="51"/>
      <c r="R34" s="51"/>
      <c r="S34" s="52"/>
      <c r="T34" s="36"/>
      <c r="U34" s="51"/>
    </row>
    <row r="35" spans="1:21" ht="12.75">
      <c r="A35" s="360"/>
      <c r="B35" s="18"/>
      <c r="C35" s="11"/>
      <c r="D35" s="11"/>
      <c r="E35" s="11"/>
      <c r="F35" s="11"/>
      <c r="G35" s="11"/>
      <c r="H35" s="11"/>
      <c r="I35" s="10"/>
      <c r="J35" s="11"/>
      <c r="K35" s="11"/>
      <c r="L35" s="409"/>
      <c r="M35" s="51"/>
      <c r="N35" s="51"/>
      <c r="O35" s="51"/>
      <c r="P35" s="51"/>
      <c r="Q35" s="51"/>
      <c r="R35" s="51"/>
      <c r="S35" s="52"/>
      <c r="T35" s="36"/>
      <c r="U35" s="51"/>
    </row>
    <row r="36" spans="1:21" ht="12.75">
      <c r="A36" s="360"/>
      <c r="B36" s="18"/>
      <c r="C36" s="11"/>
      <c r="D36" s="11"/>
      <c r="E36" s="11"/>
      <c r="F36" s="11"/>
      <c r="G36" s="11"/>
      <c r="H36" s="11"/>
      <c r="I36" s="10"/>
      <c r="J36" s="11"/>
      <c r="K36" s="11"/>
      <c r="L36" s="409"/>
      <c r="M36" s="51"/>
      <c r="N36" s="51"/>
      <c r="O36" s="51"/>
      <c r="P36" s="51"/>
      <c r="Q36" s="51"/>
      <c r="R36" s="51"/>
      <c r="S36" s="52"/>
      <c r="T36" s="36"/>
      <c r="U36" s="51"/>
    </row>
    <row r="37" spans="1:21" ht="12.75">
      <c r="A37" s="360"/>
      <c r="B37" s="18"/>
      <c r="C37" s="11"/>
      <c r="D37" s="11"/>
      <c r="E37" s="11"/>
      <c r="F37" s="11"/>
      <c r="G37" s="11"/>
      <c r="H37" s="11"/>
      <c r="I37" s="10"/>
      <c r="J37" s="11"/>
      <c r="K37" s="11"/>
      <c r="L37" s="409"/>
      <c r="M37" s="51"/>
      <c r="N37" s="51"/>
      <c r="O37" s="51"/>
      <c r="P37" s="51"/>
      <c r="Q37" s="51"/>
      <c r="R37" s="51"/>
      <c r="S37" s="52"/>
      <c r="T37" s="36"/>
      <c r="U37" s="51"/>
    </row>
    <row r="38" spans="1:21" ht="12.75">
      <c r="A38" s="360"/>
      <c r="B38" s="18"/>
      <c r="C38" s="11"/>
      <c r="D38" s="11"/>
      <c r="E38" s="11"/>
      <c r="F38" s="11"/>
      <c r="G38" s="11"/>
      <c r="H38" s="11"/>
      <c r="I38" s="10"/>
      <c r="J38" s="11"/>
      <c r="K38" s="11"/>
      <c r="L38" s="409"/>
      <c r="M38" s="51"/>
      <c r="N38" s="51"/>
      <c r="O38" s="51"/>
      <c r="P38" s="51"/>
      <c r="Q38" s="51"/>
      <c r="R38" s="51"/>
      <c r="S38" s="52"/>
      <c r="T38" s="36"/>
      <c r="U38" s="51"/>
    </row>
    <row r="39" spans="1:21" ht="12.75">
      <c r="A39" s="360"/>
      <c r="B39" s="18"/>
      <c r="C39" s="11"/>
      <c r="D39" s="11"/>
      <c r="E39" s="11"/>
      <c r="F39" s="11"/>
      <c r="G39" s="11"/>
      <c r="H39" s="11"/>
      <c r="I39" s="10"/>
      <c r="J39" s="11"/>
      <c r="K39" s="11"/>
      <c r="L39" s="409"/>
      <c r="M39" s="51"/>
      <c r="N39" s="51"/>
      <c r="O39" s="51"/>
      <c r="P39" s="51"/>
      <c r="Q39" s="51"/>
      <c r="R39" s="51"/>
      <c r="S39" s="52"/>
      <c r="T39" s="36"/>
      <c r="U39" s="51"/>
    </row>
    <row r="40" spans="1:21" ht="12.75">
      <c r="A40" s="360"/>
      <c r="B40" s="18"/>
      <c r="C40" s="11"/>
      <c r="D40" s="11"/>
      <c r="E40" s="11"/>
      <c r="F40" s="11"/>
      <c r="G40" s="11"/>
      <c r="H40" s="11"/>
      <c r="I40" s="10"/>
      <c r="J40" s="11"/>
      <c r="K40" s="11"/>
      <c r="L40" s="409"/>
      <c r="M40" s="51"/>
      <c r="N40" s="51"/>
      <c r="O40" s="51"/>
      <c r="P40" s="51"/>
      <c r="Q40" s="51"/>
      <c r="R40" s="51"/>
      <c r="S40" s="52"/>
      <c r="T40" s="36"/>
      <c r="U40" s="51"/>
    </row>
    <row r="41" spans="1:21" ht="12.75">
      <c r="A41" s="360"/>
      <c r="B41" s="18"/>
      <c r="C41" s="11"/>
      <c r="D41" s="11"/>
      <c r="E41" s="11"/>
      <c r="F41" s="11"/>
      <c r="G41" s="11"/>
      <c r="H41" s="11"/>
      <c r="I41" s="10"/>
      <c r="J41" s="11"/>
      <c r="K41" s="11"/>
      <c r="L41" s="409"/>
      <c r="M41" s="51"/>
      <c r="N41" s="51"/>
      <c r="O41" s="51"/>
      <c r="P41" s="51"/>
      <c r="Q41" s="51"/>
      <c r="R41" s="51"/>
      <c r="S41" s="52"/>
      <c r="T41" s="36"/>
      <c r="U41" s="51"/>
    </row>
    <row r="42" spans="1:21" ht="12.75">
      <c r="A42" s="360"/>
      <c r="B42" s="18"/>
      <c r="C42" s="11"/>
      <c r="D42" s="11"/>
      <c r="E42" s="11"/>
      <c r="F42" s="11"/>
      <c r="G42" s="11"/>
      <c r="H42" s="11"/>
      <c r="I42" s="10"/>
      <c r="J42" s="11"/>
      <c r="K42" s="11"/>
      <c r="L42" s="409"/>
      <c r="M42" s="51"/>
      <c r="N42" s="51"/>
      <c r="O42" s="51"/>
      <c r="P42" s="51"/>
      <c r="Q42" s="51"/>
      <c r="R42" s="51"/>
      <c r="S42" s="52"/>
      <c r="T42" s="36"/>
      <c r="U42" s="51"/>
    </row>
    <row r="43" spans="1:21" ht="12.75">
      <c r="A43" s="360"/>
      <c r="B43" s="18"/>
      <c r="C43" s="11"/>
      <c r="D43" s="11"/>
      <c r="E43" s="11"/>
      <c r="F43" s="11"/>
      <c r="G43" s="11"/>
      <c r="H43" s="11"/>
      <c r="I43" s="10"/>
      <c r="J43" s="11"/>
      <c r="K43" s="11"/>
      <c r="L43" s="409"/>
      <c r="M43" s="51"/>
      <c r="N43" s="51"/>
      <c r="O43" s="51"/>
      <c r="P43" s="51"/>
      <c r="Q43" s="51"/>
      <c r="R43" s="51"/>
      <c r="S43" s="52"/>
      <c r="T43" s="36"/>
      <c r="U43" s="51"/>
    </row>
    <row r="44" spans="1:21" ht="12.75">
      <c r="A44" s="360"/>
      <c r="B44" s="18"/>
      <c r="C44" s="11"/>
      <c r="D44" s="11"/>
      <c r="E44" s="11"/>
      <c r="F44" s="11"/>
      <c r="G44" s="11"/>
      <c r="H44" s="11"/>
      <c r="I44" s="10"/>
      <c r="J44" s="11"/>
      <c r="K44" s="11"/>
      <c r="L44" s="409"/>
      <c r="M44" s="51"/>
      <c r="N44" s="51"/>
      <c r="O44" s="51"/>
      <c r="P44" s="51"/>
      <c r="Q44" s="51"/>
      <c r="R44" s="51"/>
      <c r="S44" s="52"/>
      <c r="T44" s="36"/>
      <c r="U44" s="51"/>
    </row>
    <row r="45" spans="1:21" ht="12.75">
      <c r="A45" s="360"/>
      <c r="B45" s="18"/>
      <c r="C45" s="11"/>
      <c r="D45" s="11"/>
      <c r="E45" s="11"/>
      <c r="F45" s="11"/>
      <c r="G45" s="11"/>
      <c r="H45" s="11"/>
      <c r="I45" s="10"/>
      <c r="J45" s="11"/>
      <c r="K45" s="11"/>
      <c r="L45" s="409"/>
      <c r="M45" s="51"/>
      <c r="N45" s="51"/>
      <c r="O45" s="51"/>
      <c r="P45" s="51"/>
      <c r="Q45" s="51"/>
      <c r="R45" s="51"/>
      <c r="S45" s="52"/>
      <c r="T45" s="36"/>
      <c r="U45" s="51"/>
    </row>
    <row r="46" spans="1:21" ht="12.75">
      <c r="A46" s="360"/>
      <c r="B46" s="18"/>
      <c r="C46" s="11"/>
      <c r="D46" s="11"/>
      <c r="E46" s="11"/>
      <c r="F46" s="11"/>
      <c r="G46" s="11"/>
      <c r="H46" s="11"/>
      <c r="I46" s="10"/>
      <c r="J46" s="11"/>
      <c r="K46" s="11"/>
      <c r="L46" s="409"/>
      <c r="M46" s="51"/>
      <c r="N46" s="51"/>
      <c r="O46" s="51"/>
      <c r="P46" s="51"/>
      <c r="Q46" s="51"/>
      <c r="R46" s="51"/>
      <c r="S46" s="52"/>
      <c r="T46" s="36"/>
      <c r="U46" s="51"/>
    </row>
    <row r="47" spans="1:21" ht="12.75">
      <c r="A47" s="360"/>
      <c r="B47" s="18"/>
      <c r="C47" s="11"/>
      <c r="D47" s="11"/>
      <c r="E47" s="11"/>
      <c r="F47" s="11"/>
      <c r="G47" s="11"/>
      <c r="H47" s="11"/>
      <c r="I47" s="10"/>
      <c r="J47" s="11"/>
      <c r="K47" s="11"/>
      <c r="L47" s="409"/>
      <c r="M47" s="51"/>
      <c r="N47" s="51"/>
      <c r="O47" s="51"/>
      <c r="P47" s="51"/>
      <c r="Q47" s="51"/>
      <c r="R47" s="51"/>
      <c r="S47" s="52"/>
      <c r="T47" s="36"/>
      <c r="U47" s="51"/>
    </row>
    <row r="48" spans="1:21" ht="12.75">
      <c r="A48" s="360"/>
      <c r="B48" s="18"/>
      <c r="C48" s="11"/>
      <c r="D48" s="11"/>
      <c r="E48" s="11"/>
      <c r="F48" s="11"/>
      <c r="G48" s="11"/>
      <c r="H48" s="11"/>
      <c r="I48" s="10"/>
      <c r="J48" s="11"/>
      <c r="K48" s="11"/>
      <c r="L48" s="409"/>
      <c r="M48" s="51"/>
      <c r="N48" s="51"/>
      <c r="O48" s="51"/>
      <c r="P48" s="51"/>
      <c r="Q48" s="51"/>
      <c r="R48" s="51"/>
      <c r="S48" s="52"/>
      <c r="T48" s="36"/>
      <c r="U48" s="51"/>
    </row>
    <row r="49" spans="1:21" ht="12.75">
      <c r="A49" s="360"/>
      <c r="B49" s="18"/>
      <c r="C49" s="11"/>
      <c r="D49" s="11"/>
      <c r="E49" s="11"/>
      <c r="F49" s="11"/>
      <c r="G49" s="11"/>
      <c r="H49" s="11"/>
      <c r="I49" s="10"/>
      <c r="J49" s="11"/>
      <c r="K49" s="11"/>
      <c r="L49" s="409"/>
      <c r="M49" s="51"/>
      <c r="N49" s="51"/>
      <c r="O49" s="51"/>
      <c r="P49" s="51"/>
      <c r="Q49" s="51"/>
      <c r="R49" s="51"/>
      <c r="S49" s="52"/>
      <c r="T49" s="36"/>
      <c r="U49" s="51"/>
    </row>
    <row r="50" spans="1:21" ht="12.75">
      <c r="A50" s="360"/>
      <c r="B50" s="18"/>
      <c r="C50" s="11"/>
      <c r="D50" s="11"/>
      <c r="E50" s="11"/>
      <c r="F50" s="11"/>
      <c r="G50" s="11"/>
      <c r="H50" s="11"/>
      <c r="I50" s="12"/>
      <c r="J50" s="15"/>
      <c r="K50" s="11"/>
      <c r="L50" s="409"/>
      <c r="M50" s="51"/>
      <c r="N50" s="51"/>
      <c r="O50" s="51"/>
      <c r="P50" s="51"/>
      <c r="Q50" s="51"/>
      <c r="R50" s="51"/>
      <c r="S50" s="52"/>
      <c r="T50" s="36"/>
      <c r="U50" s="51"/>
    </row>
    <row r="51" spans="1:21" ht="12.75">
      <c r="A51" s="360"/>
      <c r="B51" s="18"/>
      <c r="C51" s="11"/>
      <c r="D51" s="11"/>
      <c r="E51" s="11"/>
      <c r="F51" s="11"/>
      <c r="G51" s="11"/>
      <c r="H51" s="11"/>
      <c r="I51" s="12"/>
      <c r="J51" s="15"/>
      <c r="K51" s="11"/>
      <c r="L51" s="409"/>
      <c r="M51" s="51"/>
      <c r="N51" s="51"/>
      <c r="O51" s="51"/>
      <c r="P51" s="51"/>
      <c r="Q51" s="51"/>
      <c r="R51" s="51"/>
      <c r="S51" s="52"/>
      <c r="T51" s="36"/>
      <c r="U51" s="51"/>
    </row>
    <row r="52" spans="1:21" ht="12.75">
      <c r="A52" s="360"/>
      <c r="B52" s="9"/>
      <c r="C52" s="51"/>
      <c r="D52" s="51"/>
      <c r="E52" s="51"/>
      <c r="F52" s="51"/>
      <c r="G52" s="51"/>
      <c r="H52" s="51"/>
      <c r="I52" s="10"/>
      <c r="J52" s="10"/>
      <c r="K52" s="10"/>
      <c r="L52" s="409"/>
      <c r="M52" s="51"/>
      <c r="N52" s="51"/>
      <c r="O52" s="51"/>
      <c r="P52" s="51"/>
      <c r="Q52" s="51"/>
      <c r="R52" s="51"/>
      <c r="S52" s="52"/>
      <c r="T52" s="36"/>
      <c r="U52" s="51"/>
    </row>
    <row r="53" spans="1:11" ht="12.75">
      <c r="A53" s="360"/>
      <c r="B53" s="9"/>
      <c r="C53" s="51"/>
      <c r="D53" s="51"/>
      <c r="E53" s="51"/>
      <c r="F53" s="51"/>
      <c r="G53" s="51"/>
      <c r="H53" s="51"/>
      <c r="I53" s="10"/>
      <c r="J53" s="10"/>
      <c r="K53" s="10"/>
    </row>
    <row r="63" spans="1:20" ht="12.75">
      <c r="A63" s="360"/>
      <c r="B63" s="9"/>
      <c r="C63" s="16"/>
      <c r="D63" s="16"/>
      <c r="E63" s="16"/>
      <c r="F63" s="16"/>
      <c r="G63" s="16"/>
      <c r="H63" s="16"/>
      <c r="I63" s="16"/>
      <c r="J63" s="16"/>
      <c r="K63" s="16"/>
      <c r="S63" s="49"/>
      <c r="T63" s="49"/>
    </row>
    <row r="64" spans="1:20" ht="12.75">
      <c r="A64" s="360"/>
      <c r="B64" s="9"/>
      <c r="C64" s="16"/>
      <c r="D64" s="16"/>
      <c r="E64" s="16"/>
      <c r="F64" s="16"/>
      <c r="G64" s="16"/>
      <c r="H64" s="16"/>
      <c r="I64" s="16"/>
      <c r="J64" s="16"/>
      <c r="K64" s="16"/>
      <c r="S64" s="49"/>
      <c r="T64" s="49"/>
    </row>
    <row r="65" spans="1:20" ht="12.75">
      <c r="A65" s="360"/>
      <c r="B65" s="54"/>
      <c r="C65" s="54"/>
      <c r="D65" s="54"/>
      <c r="E65" s="54"/>
      <c r="F65" s="54"/>
      <c r="G65" s="54"/>
      <c r="H65" s="54"/>
      <c r="I65" s="54"/>
      <c r="J65" s="54"/>
      <c r="K65" s="54"/>
      <c r="S65" s="49"/>
      <c r="T65" s="49"/>
    </row>
    <row r="66" spans="1:20" ht="12.75">
      <c r="A66" s="360"/>
      <c r="B66" s="9"/>
      <c r="C66" s="16"/>
      <c r="D66" s="16"/>
      <c r="E66" s="16"/>
      <c r="F66" s="16"/>
      <c r="G66" s="16"/>
      <c r="H66" s="16"/>
      <c r="I66" s="16"/>
      <c r="J66" s="16"/>
      <c r="K66" s="16"/>
      <c r="S66" s="49"/>
      <c r="T66" s="49"/>
    </row>
  </sheetData>
  <sheetProtection/>
  <mergeCells count="28">
    <mergeCell ref="Q1:U5"/>
    <mergeCell ref="M7:Q7"/>
    <mergeCell ref="Q8:Q9"/>
    <mergeCell ref="O8:P8"/>
    <mergeCell ref="S7:S9"/>
    <mergeCell ref="U7:U9"/>
    <mergeCell ref="B6:T6"/>
    <mergeCell ref="M8:M9"/>
    <mergeCell ref="K7:K9"/>
    <mergeCell ref="B7:B9"/>
    <mergeCell ref="J8:J9"/>
    <mergeCell ref="G7:G9"/>
    <mergeCell ref="L7:L9"/>
    <mergeCell ref="I8:I9"/>
    <mergeCell ref="C7:D7"/>
    <mergeCell ref="E7:E9"/>
    <mergeCell ref="F7:F9"/>
    <mergeCell ref="I7:J7"/>
    <mergeCell ref="T7:T9"/>
    <mergeCell ref="B25:T25"/>
    <mergeCell ref="B20:T20"/>
    <mergeCell ref="B13:T13"/>
    <mergeCell ref="H7:H9"/>
    <mergeCell ref="N8:N9"/>
    <mergeCell ref="A12:V12"/>
    <mergeCell ref="R7:R9"/>
    <mergeCell ref="D8:D9"/>
    <mergeCell ref="C8:C9"/>
  </mergeCells>
  <conditionalFormatting sqref="B26:B27 L19 B14:B15 L14:L15 B21:B23 L21:L22">
    <cfRule type="cellIs" priority="13" dxfId="0" operator="equal">
      <formula>перечень!#REF!</formula>
    </cfRule>
  </conditionalFormatting>
  <conditionalFormatting sqref="L24">
    <cfRule type="cellIs" priority="12" dxfId="0" operator="equal">
      <formula>перечень!#REF!</formula>
    </cfRule>
  </conditionalFormatting>
  <conditionalFormatting sqref="B28 B24 B19">
    <cfRule type="cellIs" priority="11" dxfId="0" operator="equal">
      <formula>перечень!#REF!</formula>
    </cfRule>
  </conditionalFormatting>
  <conditionalFormatting sqref="B18 L18">
    <cfRule type="cellIs" priority="8" dxfId="0" operator="equal">
      <formula>перечень!#REF!</formula>
    </cfRule>
  </conditionalFormatting>
  <conditionalFormatting sqref="B16 L16">
    <cfRule type="cellIs" priority="10" dxfId="0" operator="equal">
      <formula>перечень!#REF!</formula>
    </cfRule>
  </conditionalFormatting>
  <conditionalFormatting sqref="B17 L17">
    <cfRule type="cellIs" priority="9" dxfId="0" operator="equal">
      <formula>перечень!#REF!</formula>
    </cfRule>
  </conditionalFormatting>
  <conditionalFormatting sqref="L23">
    <cfRule type="cellIs" priority="1" dxfId="0" operator="equal">
      <formula>перечень!#REF!</formula>
    </cfRule>
  </conditionalFormatting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3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90"/>
  <sheetViews>
    <sheetView view="pageBreakPreview" zoomScale="60" zoomScaleNormal="85" zoomScalePageLayoutView="0" workbookViewId="0" topLeftCell="A1">
      <selection activeCell="M2" sqref="M2:P10"/>
    </sheetView>
  </sheetViews>
  <sheetFormatPr defaultColWidth="9.00390625" defaultRowHeight="12.75"/>
  <cols>
    <col min="1" max="1" width="5.00390625" style="31" customWidth="1"/>
    <col min="2" max="2" width="22.375" style="28" customWidth="1"/>
    <col min="3" max="3" width="17.75390625" style="28" customWidth="1"/>
    <col min="4" max="4" width="16.125" style="28" customWidth="1"/>
    <col min="5" max="5" width="16.25390625" style="28" customWidth="1"/>
    <col min="6" max="6" width="15.125" style="28" customWidth="1"/>
    <col min="7" max="7" width="19.00390625" style="28" customWidth="1"/>
    <col min="8" max="8" width="12.75390625" style="28" bestFit="1" customWidth="1"/>
    <col min="9" max="9" width="14.00390625" style="28" customWidth="1"/>
    <col min="10" max="10" width="10.00390625" style="28" customWidth="1"/>
    <col min="11" max="11" width="12.875" style="28" customWidth="1"/>
    <col min="12" max="12" width="12.375" style="28" customWidth="1"/>
    <col min="13" max="13" width="12.875" style="28" customWidth="1"/>
    <col min="14" max="14" width="13.75390625" style="28" customWidth="1"/>
    <col min="15" max="15" width="12.625" style="28" customWidth="1"/>
    <col min="16" max="16" width="11.125" style="17" customWidth="1"/>
    <col min="17" max="17" width="9.125" style="28" customWidth="1"/>
    <col min="18" max="16384" width="9.125" style="28" customWidth="1"/>
  </cols>
  <sheetData>
    <row r="1" ht="6.75" customHeight="1"/>
    <row r="2" spans="2:16" ht="15.7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70" t="s">
        <v>137</v>
      </c>
      <c r="N2" s="471"/>
      <c r="O2" s="471"/>
      <c r="P2" s="471"/>
    </row>
    <row r="3" spans="2:1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71"/>
      <c r="N3" s="471"/>
      <c r="O3" s="471"/>
      <c r="P3" s="471"/>
    </row>
    <row r="4" spans="2:16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71"/>
      <c r="N4" s="471"/>
      <c r="O4" s="471"/>
      <c r="P4" s="471"/>
    </row>
    <row r="5" spans="2:16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71"/>
      <c r="N5" s="471"/>
      <c r="O5" s="471"/>
      <c r="P5" s="471"/>
    </row>
    <row r="6" spans="2:16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471"/>
      <c r="N6" s="471"/>
      <c r="O6" s="471"/>
      <c r="P6" s="471"/>
    </row>
    <row r="7" spans="2:16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71"/>
      <c r="N7" s="471"/>
      <c r="O7" s="471"/>
      <c r="P7" s="471"/>
    </row>
    <row r="8" spans="2:16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471"/>
      <c r="N8" s="471"/>
      <c r="O8" s="471"/>
      <c r="P8" s="471"/>
    </row>
    <row r="9" spans="2:16" ht="6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471"/>
      <c r="N9" s="471"/>
      <c r="O9" s="471"/>
      <c r="P9" s="471"/>
    </row>
    <row r="10" spans="1:16" ht="16.5" customHeight="1" hidden="1">
      <c r="A10" s="32"/>
      <c r="B10" s="9"/>
      <c r="C10" s="2"/>
      <c r="D10" s="2"/>
      <c r="E10" s="2"/>
      <c r="F10" s="2"/>
      <c r="G10" s="2"/>
      <c r="H10" s="10"/>
      <c r="I10" s="10"/>
      <c r="J10" s="10"/>
      <c r="K10" s="11"/>
      <c r="L10" s="12"/>
      <c r="M10" s="471"/>
      <c r="N10" s="471"/>
      <c r="O10" s="471"/>
      <c r="P10" s="471"/>
    </row>
    <row r="11" spans="1:16" ht="71.25" customHeight="1">
      <c r="A11" s="32"/>
      <c r="B11" s="472" t="s">
        <v>113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</row>
    <row r="12" spans="1:15" ht="18.75">
      <c r="A12" s="32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17"/>
      <c r="O12" s="17"/>
    </row>
    <row r="13" spans="1:16" s="270" customFormat="1" ht="87" customHeight="1">
      <c r="A13" s="62" t="s">
        <v>1</v>
      </c>
      <c r="B13" s="3" t="s">
        <v>13</v>
      </c>
      <c r="C13" s="4" t="s">
        <v>35</v>
      </c>
      <c r="D13" s="4" t="s">
        <v>20</v>
      </c>
      <c r="E13" s="4" t="s">
        <v>21</v>
      </c>
      <c r="F13" s="455" t="s">
        <v>14</v>
      </c>
      <c r="G13" s="455"/>
      <c r="H13" s="455" t="s">
        <v>45</v>
      </c>
      <c r="I13" s="455"/>
      <c r="J13" s="455" t="s">
        <v>43</v>
      </c>
      <c r="K13" s="455"/>
      <c r="L13" s="455" t="s">
        <v>109</v>
      </c>
      <c r="M13" s="455"/>
      <c r="N13" s="452" t="s">
        <v>26</v>
      </c>
      <c r="O13" s="452"/>
      <c r="P13" s="3" t="s">
        <v>22</v>
      </c>
    </row>
    <row r="14" spans="1:16" s="270" customFormat="1" ht="15" customHeight="1">
      <c r="A14" s="271"/>
      <c r="B14" s="3" t="s">
        <v>15</v>
      </c>
      <c r="C14" s="3" t="s">
        <v>9</v>
      </c>
      <c r="D14" s="3" t="s">
        <v>9</v>
      </c>
      <c r="E14" s="3" t="s">
        <v>9</v>
      </c>
      <c r="F14" s="3" t="s">
        <v>6</v>
      </c>
      <c r="G14" s="3" t="s">
        <v>9</v>
      </c>
      <c r="H14" s="3" t="s">
        <v>46</v>
      </c>
      <c r="I14" s="3" t="s">
        <v>9</v>
      </c>
      <c r="J14" s="3" t="s">
        <v>6</v>
      </c>
      <c r="K14" s="3" t="s">
        <v>9</v>
      </c>
      <c r="L14" s="3" t="s">
        <v>6</v>
      </c>
      <c r="M14" s="3" t="s">
        <v>9</v>
      </c>
      <c r="N14" s="3" t="s">
        <v>16</v>
      </c>
      <c r="O14" s="3" t="s">
        <v>9</v>
      </c>
      <c r="P14" s="3" t="s">
        <v>9</v>
      </c>
    </row>
    <row r="15" spans="1:16" s="270" customFormat="1" ht="12.75">
      <c r="A15" s="272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s="270" customFormat="1" ht="15.75">
      <c r="A16" s="278"/>
      <c r="B16" s="279">
        <v>2018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</row>
    <row r="17" spans="1:17" s="273" customFormat="1" ht="33" customHeight="1">
      <c r="A17" s="274"/>
      <c r="B17" s="150" t="s">
        <v>87</v>
      </c>
      <c r="C17" s="134">
        <f>SUM(D17,E17,G17)</f>
        <v>2547498.3646</v>
      </c>
      <c r="D17" s="318">
        <f>'реестр черновой'!G17</f>
        <v>439209.7646</v>
      </c>
      <c r="E17" s="318">
        <v>12588</v>
      </c>
      <c r="F17" s="318">
        <v>832.42</v>
      </c>
      <c r="G17" s="318">
        <v>2095700.6</v>
      </c>
      <c r="H17" s="318"/>
      <c r="I17" s="318"/>
      <c r="J17" s="321"/>
      <c r="K17" s="321"/>
      <c r="L17" s="321"/>
      <c r="M17" s="321"/>
      <c r="N17" s="321"/>
      <c r="O17" s="321"/>
      <c r="P17" s="319"/>
      <c r="Q17" s="320"/>
    </row>
    <row r="18" spans="1:17" s="270" customFormat="1" ht="33" customHeight="1">
      <c r="A18" s="275"/>
      <c r="B18" s="150" t="s">
        <v>90</v>
      </c>
      <c r="C18" s="134">
        <f>G18</f>
        <v>986899.2</v>
      </c>
      <c r="D18" s="318"/>
      <c r="E18" s="318"/>
      <c r="F18" s="318">
        <v>392</v>
      </c>
      <c r="G18" s="318">
        <v>986899.2</v>
      </c>
      <c r="H18" s="318"/>
      <c r="I18" s="318"/>
      <c r="J18" s="321"/>
      <c r="K18" s="321"/>
      <c r="L18" s="321"/>
      <c r="M18" s="321"/>
      <c r="N18" s="319"/>
      <c r="O18" s="319"/>
      <c r="P18" s="319"/>
      <c r="Q18" s="48"/>
    </row>
    <row r="19" spans="1:17" s="270" customFormat="1" ht="33" customHeight="1">
      <c r="A19" s="281"/>
      <c r="B19" s="150" t="s">
        <v>122</v>
      </c>
      <c r="C19" s="134">
        <f>SUM(D19)</f>
        <v>842698.5</v>
      </c>
      <c r="D19" s="318">
        <v>842698.5</v>
      </c>
      <c r="E19" s="364"/>
      <c r="F19" s="318"/>
      <c r="G19" s="318"/>
      <c r="H19" s="318"/>
      <c r="I19" s="318"/>
      <c r="J19" s="321"/>
      <c r="K19" s="321"/>
      <c r="L19" s="321"/>
      <c r="M19" s="321"/>
      <c r="N19" s="319"/>
      <c r="O19" s="319"/>
      <c r="P19" s="319"/>
      <c r="Q19" s="48"/>
    </row>
    <row r="20" spans="1:17" s="270" customFormat="1" ht="33" customHeight="1">
      <c r="A20" s="281"/>
      <c r="B20" s="150" t="s">
        <v>123</v>
      </c>
      <c r="C20" s="134">
        <f>G20</f>
        <v>666308.02</v>
      </c>
      <c r="D20" s="318"/>
      <c r="E20" s="364"/>
      <c r="F20" s="318">
        <v>264.66</v>
      </c>
      <c r="G20" s="318">
        <v>666308.02</v>
      </c>
      <c r="H20" s="318"/>
      <c r="I20" s="318"/>
      <c r="J20" s="321"/>
      <c r="K20" s="321"/>
      <c r="L20" s="321"/>
      <c r="M20" s="321"/>
      <c r="N20" s="319"/>
      <c r="O20" s="319"/>
      <c r="P20" s="319"/>
      <c r="Q20" s="48"/>
    </row>
    <row r="21" spans="1:17" s="270" customFormat="1" ht="33" customHeight="1">
      <c r="A21" s="365"/>
      <c r="B21" s="150" t="s">
        <v>124</v>
      </c>
      <c r="C21" s="134">
        <f>G21</f>
        <v>2213750.86</v>
      </c>
      <c r="D21" s="318"/>
      <c r="E21" s="364"/>
      <c r="F21" s="318">
        <v>879.31</v>
      </c>
      <c r="G21" s="318">
        <v>2213750.86</v>
      </c>
      <c r="H21" s="318"/>
      <c r="I21" s="318"/>
      <c r="J21" s="321"/>
      <c r="K21" s="321"/>
      <c r="L21" s="321"/>
      <c r="M21" s="321"/>
      <c r="N21" s="319"/>
      <c r="O21" s="410"/>
      <c r="P21" s="410"/>
      <c r="Q21" s="48"/>
    </row>
    <row r="22" spans="1:17" s="270" customFormat="1" ht="15.75">
      <c r="A22" s="281"/>
      <c r="B22" s="150" t="s">
        <v>114</v>
      </c>
      <c r="C22" s="328">
        <f>перечень!Q19</f>
        <v>7257154.944599999</v>
      </c>
      <c r="D22" s="328">
        <f>D19+D17</f>
        <v>1281908.2645999999</v>
      </c>
      <c r="E22" s="328">
        <f>E17</f>
        <v>12588</v>
      </c>
      <c r="F22" s="328">
        <f>F21+F20+F18+F17</f>
        <v>2368.39</v>
      </c>
      <c r="G22" s="328">
        <f>SUM(G21,G20,G18,G17)</f>
        <v>5962658.68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60">
        <v>0</v>
      </c>
      <c r="P22" s="60">
        <v>0</v>
      </c>
      <c r="Q22" s="48"/>
    </row>
    <row r="23" spans="1:17" s="270" customFormat="1" ht="15.75">
      <c r="A23" s="276"/>
      <c r="B23" s="152">
        <v>2019</v>
      </c>
      <c r="C23" s="134"/>
      <c r="D23" s="323"/>
      <c r="E23" s="323"/>
      <c r="F23" s="323"/>
      <c r="G23" s="323"/>
      <c r="H23" s="329"/>
      <c r="I23" s="329"/>
      <c r="J23" s="322"/>
      <c r="K23" s="322"/>
      <c r="L23" s="322"/>
      <c r="M23" s="322"/>
      <c r="N23" s="322"/>
      <c r="O23" s="322"/>
      <c r="P23" s="322"/>
      <c r="Q23" s="48"/>
    </row>
    <row r="24" spans="1:18" s="430" customFormat="1" ht="39" customHeight="1">
      <c r="A24" s="426"/>
      <c r="B24" s="427" t="s">
        <v>133</v>
      </c>
      <c r="C24" s="321">
        <f>D24+E24</f>
        <v>708959.35</v>
      </c>
      <c r="D24" s="321">
        <v>696371.35</v>
      </c>
      <c r="E24" s="321">
        <v>12588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428"/>
      <c r="R24" s="429"/>
    </row>
    <row r="25" spans="1:18" s="430" customFormat="1" ht="38.25" customHeight="1">
      <c r="A25" s="426"/>
      <c r="B25" s="427" t="s">
        <v>132</v>
      </c>
      <c r="C25" s="321">
        <f>SUM(F25*G25)</f>
        <v>2568800</v>
      </c>
      <c r="D25" s="321"/>
      <c r="E25" s="321"/>
      <c r="F25" s="321">
        <v>760</v>
      </c>
      <c r="G25" s="439">
        <v>3380</v>
      </c>
      <c r="H25" s="321"/>
      <c r="I25" s="321"/>
      <c r="J25" s="321"/>
      <c r="K25" s="321"/>
      <c r="L25" s="321"/>
      <c r="M25" s="321"/>
      <c r="N25" s="321"/>
      <c r="O25" s="321"/>
      <c r="P25" s="321"/>
      <c r="Q25" s="428"/>
      <c r="R25" s="429"/>
    </row>
    <row r="26" spans="1:18" s="430" customFormat="1" ht="34.5" customHeight="1">
      <c r="A26" s="431"/>
      <c r="B26" s="427" t="s">
        <v>44</v>
      </c>
      <c r="C26" s="321">
        <f>SUM(M26*L26)</f>
        <v>1303979.2</v>
      </c>
      <c r="D26" s="440"/>
      <c r="E26" s="440"/>
      <c r="F26" s="440"/>
      <c r="G26" s="440"/>
      <c r="H26" s="440"/>
      <c r="I26" s="440"/>
      <c r="J26" s="440"/>
      <c r="K26" s="440"/>
      <c r="L26" s="440">
        <v>364.24</v>
      </c>
      <c r="M26" s="440">
        <v>3580</v>
      </c>
      <c r="N26" s="440"/>
      <c r="O26" s="440"/>
      <c r="P26" s="440"/>
      <c r="Q26" s="428"/>
      <c r="R26" s="429"/>
    </row>
    <row r="27" spans="1:17" s="317" customFormat="1" ht="32.25" customHeight="1">
      <c r="A27" s="160"/>
      <c r="B27" s="150" t="s">
        <v>114</v>
      </c>
      <c r="C27" s="438">
        <f>SUM(C24:C26)</f>
        <v>4581738.55</v>
      </c>
      <c r="D27" s="438">
        <f>D24</f>
        <v>696371.35</v>
      </c>
      <c r="E27" s="438">
        <f>E24</f>
        <v>12588</v>
      </c>
      <c r="F27" s="60">
        <f>F25</f>
        <v>760</v>
      </c>
      <c r="G27" s="60">
        <f>G25</f>
        <v>3380</v>
      </c>
      <c r="H27" s="60">
        <v>0</v>
      </c>
      <c r="I27" s="60">
        <v>0</v>
      </c>
      <c r="J27" s="60">
        <v>0</v>
      </c>
      <c r="K27" s="60">
        <v>0</v>
      </c>
      <c r="L27" s="60">
        <f>L26</f>
        <v>364.24</v>
      </c>
      <c r="M27" s="60">
        <f>M26</f>
        <v>3580</v>
      </c>
      <c r="N27" s="60">
        <v>0</v>
      </c>
      <c r="O27" s="60">
        <v>0</v>
      </c>
      <c r="P27" s="60">
        <v>0</v>
      </c>
      <c r="Q27" s="324"/>
    </row>
    <row r="28" spans="1:17" s="273" customFormat="1" ht="21" customHeight="1">
      <c r="A28" s="69"/>
      <c r="B28" s="152">
        <v>2020</v>
      </c>
      <c r="C28" s="134"/>
      <c r="D28" s="330"/>
      <c r="E28" s="330"/>
      <c r="F28" s="134"/>
      <c r="G28" s="134"/>
      <c r="H28" s="134"/>
      <c r="I28" s="134"/>
      <c r="J28" s="57"/>
      <c r="K28" s="57"/>
      <c r="L28" s="57"/>
      <c r="M28" s="57"/>
      <c r="N28" s="57"/>
      <c r="O28" s="57"/>
      <c r="P28" s="57"/>
      <c r="Q28" s="320"/>
    </row>
    <row r="29" spans="1:17" s="273" customFormat="1" ht="32.25" customHeight="1">
      <c r="A29" s="69"/>
      <c r="B29" s="150" t="s">
        <v>75</v>
      </c>
      <c r="C29" s="134">
        <f>D29</f>
        <v>328281.7824</v>
      </c>
      <c r="D29" s="330">
        <f>'реестр черновой'!G28</f>
        <v>328281.7824</v>
      </c>
      <c r="E29" s="134"/>
      <c r="F29" s="134"/>
      <c r="G29" s="134"/>
      <c r="H29" s="134"/>
      <c r="I29" s="134"/>
      <c r="J29" s="57"/>
      <c r="K29" s="57"/>
      <c r="L29" s="57"/>
      <c r="M29" s="57"/>
      <c r="N29" s="57"/>
      <c r="O29" s="57"/>
      <c r="P29" s="57"/>
      <c r="Q29" s="320"/>
    </row>
    <row r="30" spans="1:17" s="273" customFormat="1" ht="32.25" customHeight="1">
      <c r="A30" s="69"/>
      <c r="B30" s="150" t="s">
        <v>77</v>
      </c>
      <c r="C30" s="134">
        <f>D30+G30+E30</f>
        <v>7673431</v>
      </c>
      <c r="D30" s="330">
        <f>'реестр черновой'!G29</f>
        <v>3743128</v>
      </c>
      <c r="E30" s="134">
        <v>443427</v>
      </c>
      <c r="F30" s="134">
        <v>1385</v>
      </c>
      <c r="G30" s="134">
        <f>'реестр черновой'!P29</f>
        <v>3486876</v>
      </c>
      <c r="H30" s="134"/>
      <c r="I30" s="134"/>
      <c r="J30" s="57"/>
      <c r="K30" s="57"/>
      <c r="L30" s="57"/>
      <c r="M30" s="57"/>
      <c r="N30" s="57"/>
      <c r="O30" s="57"/>
      <c r="P30" s="57"/>
      <c r="Q30" s="320"/>
    </row>
    <row r="31" spans="1:17" s="421" customFormat="1" ht="15.75">
      <c r="A31" s="417"/>
      <c r="B31" s="377" t="s">
        <v>114</v>
      </c>
      <c r="C31" s="418">
        <f>C30+C29</f>
        <v>8001712.7824</v>
      </c>
      <c r="D31" s="418">
        <f>D30+D29</f>
        <v>4071409.7824</v>
      </c>
      <c r="E31" s="418">
        <f>E30</f>
        <v>443427</v>
      </c>
      <c r="F31" s="418">
        <f>F30+F29</f>
        <v>1385</v>
      </c>
      <c r="G31" s="418">
        <f>G30</f>
        <v>3486876</v>
      </c>
      <c r="H31" s="418">
        <f aca="true" t="shared" si="0" ref="H31:N31">H30+H29</f>
        <v>0</v>
      </c>
      <c r="I31" s="418">
        <f t="shared" si="0"/>
        <v>0</v>
      </c>
      <c r="J31" s="418">
        <f t="shared" si="0"/>
        <v>0</v>
      </c>
      <c r="K31" s="418">
        <f t="shared" si="0"/>
        <v>0</v>
      </c>
      <c r="L31" s="418">
        <f t="shared" si="0"/>
        <v>0</v>
      </c>
      <c r="M31" s="418">
        <f t="shared" si="0"/>
        <v>0</v>
      </c>
      <c r="N31" s="418">
        <f t="shared" si="0"/>
        <v>0</v>
      </c>
      <c r="O31" s="419">
        <v>0</v>
      </c>
      <c r="P31" s="419">
        <v>0</v>
      </c>
      <c r="Q31" s="420"/>
    </row>
    <row r="32" spans="1:17" s="163" customFormat="1" ht="33" customHeight="1">
      <c r="A32" s="164"/>
      <c r="B32" s="325" t="s">
        <v>103</v>
      </c>
      <c r="C32" s="331">
        <f>C31+C27+C22</f>
        <v>19840606.277</v>
      </c>
      <c r="D32" s="331">
        <f>D31+D27+D22</f>
        <v>6049689.397</v>
      </c>
      <c r="E32" s="331">
        <f>E31+E27+E22</f>
        <v>468603</v>
      </c>
      <c r="F32" s="331">
        <f>F31+F27+F22</f>
        <v>4513.389999999999</v>
      </c>
      <c r="G32" s="331">
        <f>G31+G27+G22</f>
        <v>9452914.68</v>
      </c>
      <c r="H32" s="331"/>
      <c r="I32" s="331"/>
      <c r="J32" s="326"/>
      <c r="K32" s="326"/>
      <c r="L32" s="326"/>
      <c r="M32" s="326"/>
      <c r="N32" s="326"/>
      <c r="O32" s="415"/>
      <c r="P32" s="415"/>
      <c r="Q32" s="416"/>
    </row>
    <row r="33" spans="2:17" ht="15.75">
      <c r="B33" s="147"/>
      <c r="C33" s="332"/>
      <c r="D33" s="332"/>
      <c r="E33" s="332"/>
      <c r="F33" s="332"/>
      <c r="G33" s="332"/>
      <c r="H33" s="332"/>
      <c r="I33" s="332"/>
      <c r="J33" s="48"/>
      <c r="K33" s="48"/>
      <c r="L33" s="48"/>
      <c r="M33" s="48"/>
      <c r="N33" s="48"/>
      <c r="O33" s="48"/>
      <c r="P33" s="327"/>
      <c r="Q33" s="48"/>
    </row>
    <row r="34" spans="2:9" ht="12.75">
      <c r="B34" s="25"/>
      <c r="C34" s="277"/>
      <c r="D34" s="277"/>
      <c r="E34" s="277"/>
      <c r="F34" s="277"/>
      <c r="G34" s="277"/>
      <c r="H34" s="277"/>
      <c r="I34" s="277"/>
    </row>
    <row r="35" spans="2:9" ht="12.75">
      <c r="B35" s="25"/>
      <c r="C35" s="277"/>
      <c r="D35" s="277"/>
      <c r="E35" s="277"/>
      <c r="F35" s="277"/>
      <c r="G35" s="277"/>
      <c r="H35" s="277"/>
      <c r="I35" s="277"/>
    </row>
    <row r="36" spans="2:9" ht="12.75">
      <c r="B36" s="25"/>
      <c r="C36" s="277"/>
      <c r="D36" s="277"/>
      <c r="E36" s="277"/>
      <c r="F36" s="277"/>
      <c r="G36" s="277"/>
      <c r="H36" s="277"/>
      <c r="I36" s="277"/>
    </row>
    <row r="37" spans="2:9" ht="12.75">
      <c r="B37" s="25"/>
      <c r="C37" s="277"/>
      <c r="D37" s="277"/>
      <c r="E37" s="277"/>
      <c r="F37" s="277"/>
      <c r="G37" s="277"/>
      <c r="H37" s="277"/>
      <c r="I37" s="277"/>
    </row>
    <row r="38" spans="2:9" ht="12.75">
      <c r="B38" s="25"/>
      <c r="C38" s="277"/>
      <c r="D38" s="277"/>
      <c r="E38" s="277"/>
      <c r="F38" s="277"/>
      <c r="G38" s="277"/>
      <c r="H38" s="277"/>
      <c r="I38" s="277"/>
    </row>
    <row r="39" ht="12.75">
      <c r="B39" s="25"/>
    </row>
    <row r="40" ht="12.75">
      <c r="B40" s="25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17"/>
    </row>
  </sheetData>
  <sheetProtection/>
  <mergeCells count="7">
    <mergeCell ref="M2:P10"/>
    <mergeCell ref="B11:P11"/>
    <mergeCell ref="F13:G13"/>
    <mergeCell ref="H13:I13"/>
    <mergeCell ref="J13:K13"/>
    <mergeCell ref="L13:M13"/>
    <mergeCell ref="N13:O13"/>
  </mergeCells>
  <conditionalFormatting sqref="B29:B30 B17:B22 B24:B26">
    <cfRule type="cellIs" priority="5" dxfId="0" operator="equal">
      <formula>Реестр!#REF!</formula>
    </cfRule>
  </conditionalFormatting>
  <conditionalFormatting sqref="B31 B27">
    <cfRule type="cellIs" priority="2" dxfId="0" operator="equal">
      <formula>Реестр!#REF!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view="pageBreakPreview" zoomScale="70" zoomScaleSheetLayoutView="70" workbookViewId="0" topLeftCell="A25">
      <selection activeCell="D36" sqref="D36"/>
    </sheetView>
  </sheetViews>
  <sheetFormatPr defaultColWidth="9.00390625" defaultRowHeight="12.75"/>
  <cols>
    <col min="1" max="1" width="3.75390625" style="34" customWidth="1"/>
    <col min="2" max="3" width="19.875" style="151" customWidth="1"/>
    <col min="4" max="4" width="15.875" style="28" customWidth="1"/>
    <col min="5" max="5" width="12.25390625" style="28" customWidth="1"/>
    <col min="6" max="6" width="14.375" style="28" bestFit="1" customWidth="1"/>
    <col min="7" max="7" width="16.375" style="28" customWidth="1"/>
    <col min="8" max="8" width="12.625" style="28" customWidth="1"/>
    <col min="9" max="9" width="10.25390625" style="28" customWidth="1"/>
    <col min="10" max="10" width="14.625" style="182" bestFit="1" customWidth="1"/>
    <col min="11" max="11" width="13.375" style="190" customWidth="1"/>
    <col min="12" max="12" width="14.625" style="173" bestFit="1" customWidth="1"/>
    <col min="13" max="13" width="14.75390625" style="204" customWidth="1"/>
    <col min="14" max="14" width="10.875" style="197" customWidth="1"/>
    <col min="15" max="15" width="10.625" style="28" customWidth="1"/>
    <col min="16" max="16" width="20.375" style="213" customWidth="1"/>
    <col min="17" max="17" width="19.00390625" style="28" customWidth="1"/>
    <col min="18" max="18" width="14.75390625" style="28" bestFit="1" customWidth="1"/>
    <col min="19" max="16384" width="9.125" style="28" customWidth="1"/>
  </cols>
  <sheetData>
    <row r="1" spans="1:16" ht="15.75" customHeight="1">
      <c r="A1" s="31"/>
      <c r="B1" s="149"/>
      <c r="C1" s="149"/>
      <c r="D1" s="17"/>
      <c r="E1" s="17"/>
      <c r="F1" s="17"/>
      <c r="G1" s="17"/>
      <c r="H1" s="17"/>
      <c r="I1" s="17"/>
      <c r="J1" s="175"/>
      <c r="K1" s="184"/>
      <c r="L1" s="168"/>
      <c r="M1" s="198"/>
      <c r="N1" s="192"/>
      <c r="O1" s="17"/>
      <c r="P1" s="475" t="s">
        <v>37</v>
      </c>
    </row>
    <row r="2" spans="1:16" ht="15">
      <c r="A2" s="31"/>
      <c r="B2" s="149"/>
      <c r="C2" s="149"/>
      <c r="D2" s="17"/>
      <c r="E2" s="17"/>
      <c r="F2" s="17"/>
      <c r="G2" s="17"/>
      <c r="H2" s="17"/>
      <c r="I2" s="17"/>
      <c r="J2" s="175"/>
      <c r="K2" s="184"/>
      <c r="L2" s="168"/>
      <c r="M2" s="198"/>
      <c r="N2" s="192"/>
      <c r="O2" s="17"/>
      <c r="P2" s="476"/>
    </row>
    <row r="3" spans="1:16" ht="15">
      <c r="A3" s="31"/>
      <c r="B3" s="149"/>
      <c r="C3" s="149"/>
      <c r="D3" s="17"/>
      <c r="E3" s="17"/>
      <c r="F3" s="17"/>
      <c r="G3" s="17"/>
      <c r="H3" s="17"/>
      <c r="I3" s="17"/>
      <c r="J3" s="175"/>
      <c r="K3" s="184"/>
      <c r="L3" s="168"/>
      <c r="M3" s="198"/>
      <c r="N3" s="192"/>
      <c r="O3" s="17"/>
      <c r="P3" s="476"/>
    </row>
    <row r="4" spans="1:16" ht="15">
      <c r="A4" s="31"/>
      <c r="B4" s="149"/>
      <c r="C4" s="149"/>
      <c r="D4" s="17"/>
      <c r="E4" s="17"/>
      <c r="F4" s="17"/>
      <c r="G4" s="17"/>
      <c r="H4" s="17"/>
      <c r="I4" s="17"/>
      <c r="J4" s="175"/>
      <c r="K4" s="184"/>
      <c r="L4" s="168"/>
      <c r="M4" s="198"/>
      <c r="N4" s="192"/>
      <c r="O4" s="17"/>
      <c r="P4" s="476"/>
    </row>
    <row r="5" spans="1:16" ht="15">
      <c r="A5" s="31"/>
      <c r="B5" s="149"/>
      <c r="C5" s="149"/>
      <c r="D5" s="17"/>
      <c r="E5" s="17"/>
      <c r="F5" s="17"/>
      <c r="G5" s="17"/>
      <c r="H5" s="17"/>
      <c r="I5" s="17"/>
      <c r="J5" s="175"/>
      <c r="K5" s="184"/>
      <c r="L5" s="168"/>
      <c r="M5" s="198"/>
      <c r="N5" s="192"/>
      <c r="O5" s="17"/>
      <c r="P5" s="476"/>
    </row>
    <row r="6" spans="1:16" ht="15">
      <c r="A6" s="31"/>
      <c r="B6" s="149"/>
      <c r="C6" s="149"/>
      <c r="D6" s="17"/>
      <c r="E6" s="17"/>
      <c r="F6" s="17"/>
      <c r="G6" s="17"/>
      <c r="H6" s="17"/>
      <c r="I6" s="17"/>
      <c r="J6" s="175"/>
      <c r="K6" s="184"/>
      <c r="L6" s="168"/>
      <c r="M6" s="198"/>
      <c r="N6" s="192"/>
      <c r="O6" s="17"/>
      <c r="P6" s="476"/>
    </row>
    <row r="7" spans="1:16" ht="15" customHeight="1">
      <c r="A7" s="31"/>
      <c r="B7" s="149"/>
      <c r="C7" s="149"/>
      <c r="D7" s="17"/>
      <c r="E7" s="17"/>
      <c r="F7" s="17"/>
      <c r="G7" s="17"/>
      <c r="H7" s="17"/>
      <c r="I7" s="17"/>
      <c r="J7" s="175"/>
      <c r="K7" s="184"/>
      <c r="L7" s="168"/>
      <c r="M7" s="198"/>
      <c r="N7" s="192"/>
      <c r="O7" s="17"/>
      <c r="P7" s="476"/>
    </row>
    <row r="8" spans="1:16" ht="15">
      <c r="A8" s="31"/>
      <c r="B8" s="149"/>
      <c r="C8" s="149"/>
      <c r="D8" s="17"/>
      <c r="E8" s="17"/>
      <c r="F8" s="17"/>
      <c r="G8" s="17"/>
      <c r="H8" s="17"/>
      <c r="I8" s="17"/>
      <c r="J8" s="175"/>
      <c r="K8" s="184"/>
      <c r="L8" s="168"/>
      <c r="M8" s="198"/>
      <c r="N8" s="192"/>
      <c r="O8" s="17"/>
      <c r="P8" s="476"/>
    </row>
    <row r="9" spans="1:19" ht="15.75">
      <c r="A9" s="32"/>
      <c r="B9" s="148"/>
      <c r="C9" s="148"/>
      <c r="D9" s="2"/>
      <c r="E9" s="2"/>
      <c r="F9" s="2"/>
      <c r="G9" s="2"/>
      <c r="H9" s="2"/>
      <c r="I9" s="2"/>
      <c r="J9" s="176"/>
      <c r="K9" s="185"/>
      <c r="L9" s="169"/>
      <c r="M9" s="199"/>
      <c r="N9" s="206"/>
      <c r="O9" s="12"/>
      <c r="P9" s="476"/>
      <c r="Q9" s="13"/>
      <c r="R9" s="2"/>
      <c r="S9" s="1"/>
    </row>
    <row r="10" spans="1:19" ht="62.25" customHeight="1">
      <c r="A10" s="32"/>
      <c r="B10" s="472" t="s">
        <v>92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207"/>
      <c r="Q10" s="13"/>
      <c r="R10" s="2"/>
      <c r="S10" s="1"/>
    </row>
    <row r="11" spans="1:19" ht="18.75">
      <c r="A11" s="32"/>
      <c r="B11" s="145"/>
      <c r="C11" s="145"/>
      <c r="D11" s="14"/>
      <c r="E11" s="14"/>
      <c r="F11" s="14"/>
      <c r="G11" s="14"/>
      <c r="H11" s="14"/>
      <c r="I11" s="14"/>
      <c r="J11" s="177"/>
      <c r="K11" s="186"/>
      <c r="L11" s="170"/>
      <c r="M11" s="200"/>
      <c r="N11" s="193"/>
      <c r="O11" s="14"/>
      <c r="P11" s="208"/>
      <c r="Q11" s="13"/>
      <c r="R11" s="2"/>
      <c r="S11" s="1"/>
    </row>
    <row r="12" spans="1:19" ht="58.5" customHeight="1">
      <c r="A12" s="30" t="s">
        <v>1</v>
      </c>
      <c r="B12" s="30" t="s">
        <v>13</v>
      </c>
      <c r="C12" s="71" t="s">
        <v>95</v>
      </c>
      <c r="D12" s="44" t="s">
        <v>35</v>
      </c>
      <c r="E12" s="45" t="s">
        <v>55</v>
      </c>
      <c r="F12" s="45" t="s">
        <v>21</v>
      </c>
      <c r="G12" s="4" t="s">
        <v>20</v>
      </c>
      <c r="H12" s="477" t="s">
        <v>43</v>
      </c>
      <c r="I12" s="477"/>
      <c r="J12" s="225">
        <v>460.52</v>
      </c>
      <c r="K12" s="226">
        <v>369.72</v>
      </c>
      <c r="L12" s="227">
        <v>527.63</v>
      </c>
      <c r="M12" s="228">
        <v>1619</v>
      </c>
      <c r="N12" s="229">
        <v>438.66</v>
      </c>
      <c r="O12" s="478" t="s">
        <v>93</v>
      </c>
      <c r="P12" s="478"/>
      <c r="Q12" s="13"/>
      <c r="R12" s="2"/>
      <c r="S12" s="1"/>
    </row>
    <row r="13" spans="1:19" ht="31.5">
      <c r="A13" s="46"/>
      <c r="B13" s="30" t="s">
        <v>15</v>
      </c>
      <c r="C13" s="30"/>
      <c r="D13" s="39" t="s">
        <v>9</v>
      </c>
      <c r="E13" s="61" t="s">
        <v>6</v>
      </c>
      <c r="F13" s="39" t="s">
        <v>9</v>
      </c>
      <c r="G13" s="39" t="s">
        <v>9</v>
      </c>
      <c r="H13" s="42" t="s">
        <v>6</v>
      </c>
      <c r="I13" s="42" t="s">
        <v>9</v>
      </c>
      <c r="J13" s="178" t="s">
        <v>94</v>
      </c>
      <c r="K13" s="187" t="s">
        <v>40</v>
      </c>
      <c r="L13" s="171" t="s">
        <v>41</v>
      </c>
      <c r="M13" s="201" t="s">
        <v>52</v>
      </c>
      <c r="N13" s="194" t="s">
        <v>42</v>
      </c>
      <c r="O13" s="42" t="s">
        <v>6</v>
      </c>
      <c r="P13" s="209" t="s">
        <v>9</v>
      </c>
      <c r="Q13" s="13"/>
      <c r="R13" s="2"/>
      <c r="S13" s="1"/>
    </row>
    <row r="14" spans="1:19" ht="15.75">
      <c r="A14" s="47">
        <v>1</v>
      </c>
      <c r="B14" s="30">
        <v>2</v>
      </c>
      <c r="C14" s="30"/>
      <c r="D14" s="39">
        <v>3</v>
      </c>
      <c r="E14" s="39">
        <v>4</v>
      </c>
      <c r="F14" s="39">
        <v>5</v>
      </c>
      <c r="G14" s="39"/>
      <c r="H14" s="39">
        <v>6</v>
      </c>
      <c r="I14" s="39">
        <v>7</v>
      </c>
      <c r="J14" s="178">
        <v>44058</v>
      </c>
      <c r="K14" s="187"/>
      <c r="L14" s="171">
        <v>12588</v>
      </c>
      <c r="M14" s="201">
        <v>443427</v>
      </c>
      <c r="N14" s="194">
        <v>262250</v>
      </c>
      <c r="O14" s="39"/>
      <c r="P14" s="210"/>
      <c r="Q14" s="13"/>
      <c r="R14" s="2"/>
      <c r="S14" s="1"/>
    </row>
    <row r="15" spans="1:19" ht="15.75">
      <c r="A15" s="47"/>
      <c r="B15" s="262">
        <v>2018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13"/>
      <c r="R15" s="2" t="s">
        <v>106</v>
      </c>
      <c r="S15" s="1"/>
    </row>
    <row r="16" spans="1:19" ht="33.75" customHeight="1">
      <c r="A16" s="38">
        <v>1</v>
      </c>
      <c r="B16" s="150" t="s">
        <v>54</v>
      </c>
      <c r="C16" s="67" t="s">
        <v>72</v>
      </c>
      <c r="D16" s="294">
        <f aca="true" t="shared" si="0" ref="D16:D27">F16+I16+J16+K16+L16+M16+N16+P16</f>
        <v>707024.2</v>
      </c>
      <c r="E16" s="289">
        <v>1340</v>
      </c>
      <c r="F16" s="289"/>
      <c r="G16" s="289">
        <f>J16+K16+L16+M16+N16</f>
        <v>707024.2</v>
      </c>
      <c r="H16" s="289"/>
      <c r="I16" s="289"/>
      <c r="J16" s="296"/>
      <c r="K16" s="297"/>
      <c r="L16" s="282">
        <f>$L$12*E16</f>
        <v>707024.2</v>
      </c>
      <c r="M16" s="298"/>
      <c r="N16" s="299"/>
      <c r="O16" s="289"/>
      <c r="P16" s="300"/>
      <c r="Q16" s="13"/>
      <c r="R16" s="2"/>
      <c r="S16" s="1"/>
    </row>
    <row r="17" spans="1:19" ht="31.5">
      <c r="A17" s="38">
        <v>2</v>
      </c>
      <c r="B17" s="150" t="s">
        <v>87</v>
      </c>
      <c r="C17" s="67" t="s">
        <v>72</v>
      </c>
      <c r="D17" s="294">
        <f>F17+I17+J17+K17+L17+M17+N17+P17</f>
        <v>451797.7646</v>
      </c>
      <c r="E17" s="289">
        <v>832.42</v>
      </c>
      <c r="F17" s="289">
        <v>12588</v>
      </c>
      <c r="G17" s="289">
        <f>J17+K17+L17+M17+N17</f>
        <v>439209.7646</v>
      </c>
      <c r="H17" s="289"/>
      <c r="I17" s="289"/>
      <c r="J17" s="296"/>
      <c r="K17" s="297"/>
      <c r="L17" s="282">
        <f>$L$12*E17</f>
        <v>439209.7646</v>
      </c>
      <c r="M17" s="298"/>
      <c r="N17" s="299"/>
      <c r="O17" s="289">
        <v>791</v>
      </c>
      <c r="P17" s="300"/>
      <c r="Q17" s="267">
        <f>O17*2517.6</f>
        <v>1991421.5999999999</v>
      </c>
      <c r="R17" s="267">
        <f>Q17-D17</f>
        <v>1539623.8353999997</v>
      </c>
      <c r="S17" s="1"/>
    </row>
    <row r="18" spans="1:19" ht="31.5">
      <c r="A18" s="38">
        <v>3</v>
      </c>
      <c r="B18" s="150" t="s">
        <v>88</v>
      </c>
      <c r="C18" s="67" t="s">
        <v>72</v>
      </c>
      <c r="D18" s="294">
        <f t="shared" si="0"/>
        <v>152394.12110000002</v>
      </c>
      <c r="E18" s="289">
        <v>264.97</v>
      </c>
      <c r="F18" s="289">
        <v>12588</v>
      </c>
      <c r="G18" s="289">
        <f>J18+K18+L18+M18+N18</f>
        <v>139806.12110000002</v>
      </c>
      <c r="H18" s="289"/>
      <c r="I18" s="289"/>
      <c r="J18" s="296"/>
      <c r="K18" s="297"/>
      <c r="L18" s="282">
        <f>$L$12*E18</f>
        <v>139806.12110000002</v>
      </c>
      <c r="M18" s="298"/>
      <c r="N18" s="299"/>
      <c r="O18" s="289"/>
      <c r="P18" s="300"/>
      <c r="Q18" s="13"/>
      <c r="R18" s="2"/>
      <c r="S18" s="1"/>
    </row>
    <row r="19" spans="1:19" ht="58.5" customHeight="1">
      <c r="A19" s="38">
        <v>4</v>
      </c>
      <c r="B19" s="150" t="s">
        <v>44</v>
      </c>
      <c r="C19" s="67" t="s">
        <v>115</v>
      </c>
      <c r="D19" s="294">
        <f t="shared" si="0"/>
        <v>346489.5248</v>
      </c>
      <c r="E19" s="289">
        <v>364.27</v>
      </c>
      <c r="F19" s="289">
        <v>44058</v>
      </c>
      <c r="G19" s="289">
        <f>J19+K19+L19+M19+N19</f>
        <v>302431.5248</v>
      </c>
      <c r="H19" s="289"/>
      <c r="I19" s="289"/>
      <c r="J19" s="296">
        <f>E19*J12</f>
        <v>167753.62039999999</v>
      </c>
      <c r="K19" s="297">
        <f>E19*K12</f>
        <v>134677.9044</v>
      </c>
      <c r="L19" s="282"/>
      <c r="M19" s="298"/>
      <c r="N19" s="299"/>
      <c r="O19" s="289"/>
      <c r="P19" s="300"/>
      <c r="Q19" s="13"/>
      <c r="R19" s="2"/>
      <c r="S19" s="1"/>
    </row>
    <row r="20" spans="1:19" ht="47.25">
      <c r="A20" s="38">
        <v>5</v>
      </c>
      <c r="B20" s="150" t="s">
        <v>90</v>
      </c>
      <c r="C20" s="156" t="s">
        <v>91</v>
      </c>
      <c r="D20" s="294">
        <f t="shared" si="0"/>
        <v>986899.2</v>
      </c>
      <c r="E20" s="289">
        <v>391.11</v>
      </c>
      <c r="F20" s="289"/>
      <c r="G20" s="289">
        <f>J20+K20+L20+M20+N20</f>
        <v>0</v>
      </c>
      <c r="H20" s="289"/>
      <c r="I20" s="289"/>
      <c r="J20" s="296"/>
      <c r="K20" s="297"/>
      <c r="L20" s="282"/>
      <c r="M20" s="298"/>
      <c r="N20" s="299"/>
      <c r="O20" s="282">
        <v>392</v>
      </c>
      <c r="P20" s="300">
        <f>392*2517.6</f>
        <v>986899.2</v>
      </c>
      <c r="Q20" s="13" t="s">
        <v>107</v>
      </c>
      <c r="R20" s="2"/>
      <c r="S20" s="1"/>
    </row>
    <row r="21" spans="1:18" s="163" customFormat="1" ht="24" customHeight="1">
      <c r="A21" s="55"/>
      <c r="B21" s="158"/>
      <c r="C21" s="159"/>
      <c r="D21" s="295">
        <f t="shared" si="0"/>
        <v>2644604.8105</v>
      </c>
      <c r="E21" s="290">
        <f aca="true" t="shared" si="1" ref="E21:N21">SUM(E16:E20)</f>
        <v>3192.7700000000004</v>
      </c>
      <c r="F21" s="290">
        <f t="shared" si="1"/>
        <v>69234</v>
      </c>
      <c r="G21" s="290">
        <f t="shared" si="1"/>
        <v>1588471.6105000002</v>
      </c>
      <c r="H21" s="290">
        <f t="shared" si="1"/>
        <v>0</v>
      </c>
      <c r="I21" s="290">
        <f t="shared" si="1"/>
        <v>0</v>
      </c>
      <c r="J21" s="290">
        <f t="shared" si="1"/>
        <v>167753.62039999999</v>
      </c>
      <c r="K21" s="290">
        <f t="shared" si="1"/>
        <v>134677.9044</v>
      </c>
      <c r="L21" s="290">
        <f t="shared" si="1"/>
        <v>1286040.0857000002</v>
      </c>
      <c r="M21" s="290">
        <f t="shared" si="1"/>
        <v>0</v>
      </c>
      <c r="N21" s="290">
        <f t="shared" si="1"/>
        <v>0</v>
      </c>
      <c r="O21" s="290">
        <f>O20</f>
        <v>392</v>
      </c>
      <c r="P21" s="290">
        <f>SUM(P16:P20)</f>
        <v>986899.2</v>
      </c>
      <c r="Q21" s="161"/>
      <c r="R21" s="162"/>
    </row>
    <row r="22" spans="1:19" ht="15.75">
      <c r="A22" s="38"/>
      <c r="B22" s="152">
        <v>2019</v>
      </c>
      <c r="C22" s="152"/>
      <c r="D22" s="294">
        <f t="shared" si="0"/>
        <v>0</v>
      </c>
      <c r="E22" s="291"/>
      <c r="F22" s="43"/>
      <c r="G22" s="43"/>
      <c r="H22" s="43"/>
      <c r="I22" s="43"/>
      <c r="J22" s="284"/>
      <c r="K22" s="285"/>
      <c r="L22" s="283"/>
      <c r="M22" s="286"/>
      <c r="N22" s="287"/>
      <c r="O22" s="43"/>
      <c r="P22" s="288"/>
      <c r="Q22" s="13"/>
      <c r="R22" s="2"/>
      <c r="S22" s="1"/>
    </row>
    <row r="23" spans="1:19" ht="31.5">
      <c r="A23" s="153"/>
      <c r="B23" s="150" t="s">
        <v>71</v>
      </c>
      <c r="C23" s="67" t="s">
        <v>72</v>
      </c>
      <c r="D23" s="294">
        <f t="shared" si="0"/>
        <v>708959.3502999999</v>
      </c>
      <c r="E23" s="290">
        <v>1319.81</v>
      </c>
      <c r="F23" s="290">
        <v>12588</v>
      </c>
      <c r="G23" s="289">
        <f>J23+K23+L23+M23+N23</f>
        <v>696371.3502999999</v>
      </c>
      <c r="H23" s="290"/>
      <c r="I23" s="290"/>
      <c r="J23" s="301"/>
      <c r="K23" s="302"/>
      <c r="L23" s="303">
        <f>E23*L12</f>
        <v>696371.3502999999</v>
      </c>
      <c r="M23" s="304"/>
      <c r="N23" s="305"/>
      <c r="O23" s="292"/>
      <c r="P23" s="306"/>
      <c r="Q23" s="13"/>
      <c r="R23" s="2"/>
      <c r="S23" s="1"/>
    </row>
    <row r="24" spans="1:19" ht="31.5">
      <c r="A24" s="153"/>
      <c r="B24" s="150" t="s">
        <v>73</v>
      </c>
      <c r="C24" s="67" t="s">
        <v>72</v>
      </c>
      <c r="D24" s="294">
        <f t="shared" si="0"/>
        <v>149613.511</v>
      </c>
      <c r="E24" s="290">
        <v>259.7</v>
      </c>
      <c r="F24" s="290">
        <v>12588</v>
      </c>
      <c r="G24" s="289">
        <f>J24+K24+L24+M24+N24</f>
        <v>137025.511</v>
      </c>
      <c r="H24" s="290"/>
      <c r="I24" s="290"/>
      <c r="J24" s="301"/>
      <c r="K24" s="302"/>
      <c r="L24" s="303">
        <f>E24*L12</f>
        <v>137025.511</v>
      </c>
      <c r="M24" s="304"/>
      <c r="N24" s="305"/>
      <c r="O24" s="292"/>
      <c r="P24" s="306"/>
      <c r="Q24" s="13"/>
      <c r="R24" s="2"/>
      <c r="S24" s="1"/>
    </row>
    <row r="25" spans="1:19" ht="30" customHeight="1">
      <c r="A25" s="154"/>
      <c r="B25" s="150" t="s">
        <v>74</v>
      </c>
      <c r="C25" s="67" t="s">
        <v>72</v>
      </c>
      <c r="D25" s="294">
        <f t="shared" si="0"/>
        <v>133415.27000000002</v>
      </c>
      <c r="E25" s="290">
        <v>229</v>
      </c>
      <c r="F25" s="290">
        <v>12588</v>
      </c>
      <c r="G25" s="289">
        <f>J25+K25+L25+M25+N25</f>
        <v>120827.27</v>
      </c>
      <c r="H25" s="290"/>
      <c r="I25" s="290"/>
      <c r="J25" s="301"/>
      <c r="K25" s="302"/>
      <c r="L25" s="303">
        <f>E25*L12</f>
        <v>120827.27</v>
      </c>
      <c r="M25" s="304"/>
      <c r="N25" s="305"/>
      <c r="O25" s="292"/>
      <c r="P25" s="306"/>
      <c r="Q25" s="13"/>
      <c r="R25" s="2"/>
      <c r="S25" s="1"/>
    </row>
    <row r="26" spans="1:18" s="163" customFormat="1" ht="30" customHeight="1">
      <c r="A26" s="164"/>
      <c r="B26" s="158"/>
      <c r="C26" s="66"/>
      <c r="D26" s="295">
        <f t="shared" si="0"/>
        <v>991988.1313</v>
      </c>
      <c r="E26" s="290">
        <f>SUM(E23:E25)</f>
        <v>1808.51</v>
      </c>
      <c r="F26" s="290">
        <f aca="true" t="shared" si="2" ref="F26:P26">SUM(F23:F25)</f>
        <v>37764</v>
      </c>
      <c r="G26" s="290">
        <f t="shared" si="2"/>
        <v>954224.1313</v>
      </c>
      <c r="H26" s="290">
        <f t="shared" si="2"/>
        <v>0</v>
      </c>
      <c r="I26" s="290">
        <f t="shared" si="2"/>
        <v>0</v>
      </c>
      <c r="J26" s="290">
        <f>SUM(J23:J25)</f>
        <v>0</v>
      </c>
      <c r="K26" s="290">
        <f t="shared" si="2"/>
        <v>0</v>
      </c>
      <c r="L26" s="290">
        <f t="shared" si="2"/>
        <v>954224.1313</v>
      </c>
      <c r="M26" s="290">
        <f t="shared" si="2"/>
        <v>0</v>
      </c>
      <c r="N26" s="290">
        <f t="shared" si="2"/>
        <v>0</v>
      </c>
      <c r="O26" s="290">
        <f t="shared" si="2"/>
        <v>0</v>
      </c>
      <c r="P26" s="290">
        <f t="shared" si="2"/>
        <v>0</v>
      </c>
      <c r="Q26" s="161"/>
      <c r="R26" s="162"/>
    </row>
    <row r="27" spans="1:19" ht="17.25" customHeight="1">
      <c r="A27" s="70"/>
      <c r="B27" s="152">
        <v>2020</v>
      </c>
      <c r="C27" s="152"/>
      <c r="D27" s="294">
        <f t="shared" si="0"/>
        <v>0</v>
      </c>
      <c r="E27" s="291"/>
      <c r="F27" s="292"/>
      <c r="G27" s="292"/>
      <c r="H27" s="292"/>
      <c r="I27" s="307"/>
      <c r="J27" s="308"/>
      <c r="K27" s="309"/>
      <c r="L27" s="310"/>
      <c r="M27" s="311"/>
      <c r="N27" s="312"/>
      <c r="O27" s="313"/>
      <c r="P27" s="314"/>
      <c r="Q27" s="13"/>
      <c r="R27" s="2"/>
      <c r="S27" s="1"/>
    </row>
    <row r="28" spans="1:19" ht="31.5">
      <c r="A28" s="70"/>
      <c r="B28" s="150" t="s">
        <v>75</v>
      </c>
      <c r="C28" s="141" t="s">
        <v>76</v>
      </c>
      <c r="D28" s="294">
        <f>F28+I28+J28+K28+L28+N28+P28</f>
        <v>328281.7824</v>
      </c>
      <c r="E28" s="292">
        <v>887.92</v>
      </c>
      <c r="F28" s="292"/>
      <c r="G28" s="289">
        <f>J28+K28+L28+M28+N28</f>
        <v>328281.7824</v>
      </c>
      <c r="H28" s="292"/>
      <c r="I28" s="307"/>
      <c r="J28" s="308"/>
      <c r="K28" s="309">
        <f>E28*K12</f>
        <v>328281.7824</v>
      </c>
      <c r="L28" s="310"/>
      <c r="M28" s="315"/>
      <c r="N28" s="312"/>
      <c r="O28" s="313"/>
      <c r="P28" s="314"/>
      <c r="Q28" s="254">
        <f>E28*M12</f>
        <v>1437542.48</v>
      </c>
      <c r="R28" s="267">
        <f>Q28-D28</f>
        <v>1109260.6976</v>
      </c>
      <c r="S28" s="1"/>
    </row>
    <row r="29" spans="1:19" ht="31.5">
      <c r="A29" s="70"/>
      <c r="B29" s="150" t="s">
        <v>77</v>
      </c>
      <c r="C29" s="141" t="s">
        <v>78</v>
      </c>
      <c r="D29" s="294">
        <f>F29+I29+J29+K29+L29+M29+N29+P29</f>
        <v>7673431</v>
      </c>
      <c r="E29" s="292">
        <v>2312</v>
      </c>
      <c r="F29" s="292">
        <v>443427</v>
      </c>
      <c r="G29" s="289">
        <f>J29+K29+L29+M29+N29</f>
        <v>3743128</v>
      </c>
      <c r="H29" s="292"/>
      <c r="I29" s="307"/>
      <c r="J29" s="308"/>
      <c r="K29" s="309"/>
      <c r="L29" s="310"/>
      <c r="M29" s="311">
        <f>M12*E29</f>
        <v>3743128</v>
      </c>
      <c r="N29" s="312"/>
      <c r="O29" s="316">
        <v>1385</v>
      </c>
      <c r="P29" s="300">
        <f>O29*2517.6</f>
        <v>3486876</v>
      </c>
      <c r="Q29" s="13"/>
      <c r="R29" s="2"/>
      <c r="S29" s="1"/>
    </row>
    <row r="30" spans="1:18" s="163" customFormat="1" ht="15.75">
      <c r="A30" s="165"/>
      <c r="B30" s="158"/>
      <c r="C30" s="166"/>
      <c r="D30" s="295">
        <f>F30+I30+J30+K30+L30+M30+N30+P30</f>
        <v>8001712.7824</v>
      </c>
      <c r="E30" s="290">
        <f>SUM(E28:E29)</f>
        <v>3199.92</v>
      </c>
      <c r="F30" s="290">
        <f aca="true" t="shared" si="3" ref="F30:P30">SUM(F28:F29)</f>
        <v>443427</v>
      </c>
      <c r="G30" s="290">
        <f>SUM(G28:G29)</f>
        <v>4071409.7824</v>
      </c>
      <c r="H30" s="290">
        <f t="shared" si="3"/>
        <v>0</v>
      </c>
      <c r="I30" s="290">
        <f t="shared" si="3"/>
        <v>0</v>
      </c>
      <c r="J30" s="290">
        <f t="shared" si="3"/>
        <v>0</v>
      </c>
      <c r="K30" s="290">
        <f t="shared" si="3"/>
        <v>328281.7824</v>
      </c>
      <c r="L30" s="290">
        <f t="shared" si="3"/>
        <v>0</v>
      </c>
      <c r="M30" s="290">
        <f t="shared" si="3"/>
        <v>3743128</v>
      </c>
      <c r="N30" s="290">
        <f t="shared" si="3"/>
        <v>0</v>
      </c>
      <c r="O30" s="290">
        <f t="shared" si="3"/>
        <v>1385</v>
      </c>
      <c r="P30" s="290">
        <f t="shared" si="3"/>
        <v>3486876</v>
      </c>
      <c r="Q30" s="161"/>
      <c r="R30" s="162"/>
    </row>
    <row r="31" spans="1:18" s="222" customFormat="1" ht="16.5" customHeight="1">
      <c r="A31" s="216"/>
      <c r="B31" s="216"/>
      <c r="C31" s="216"/>
      <c r="D31" s="293">
        <f>D30+D26+D21</f>
        <v>11638305.7242</v>
      </c>
      <c r="E31" s="293">
        <f aca="true" t="shared" si="4" ref="E31:P31">E30+E26+E21</f>
        <v>8201.2</v>
      </c>
      <c r="F31" s="293">
        <f t="shared" si="4"/>
        <v>550425</v>
      </c>
      <c r="G31" s="293">
        <f>G30+G26+G21</f>
        <v>6614105.5242</v>
      </c>
      <c r="H31" s="293">
        <f t="shared" si="4"/>
        <v>0</v>
      </c>
      <c r="I31" s="293">
        <f t="shared" si="4"/>
        <v>0</v>
      </c>
      <c r="J31" s="293">
        <f t="shared" si="4"/>
        <v>167753.62039999999</v>
      </c>
      <c r="K31" s="293">
        <f t="shared" si="4"/>
        <v>462959.6868</v>
      </c>
      <c r="L31" s="293">
        <f t="shared" si="4"/>
        <v>2240264.217</v>
      </c>
      <c r="M31" s="293">
        <f t="shared" si="4"/>
        <v>3743128</v>
      </c>
      <c r="N31" s="293">
        <f t="shared" si="4"/>
        <v>0</v>
      </c>
      <c r="O31" s="293">
        <f t="shared" si="4"/>
        <v>1777</v>
      </c>
      <c r="P31" s="293">
        <f t="shared" si="4"/>
        <v>4473775.2</v>
      </c>
      <c r="Q31" s="220"/>
      <c r="R31" s="221"/>
    </row>
    <row r="32" spans="1:19" ht="19.5" customHeight="1">
      <c r="A32" s="33"/>
      <c r="B32" s="146" t="s">
        <v>100</v>
      </c>
      <c r="C32" s="232">
        <v>2689.45</v>
      </c>
      <c r="D32" s="26"/>
      <c r="E32" s="26"/>
      <c r="F32" s="15"/>
      <c r="G32" s="15"/>
      <c r="H32" s="15"/>
      <c r="I32" s="26"/>
      <c r="J32" s="179"/>
      <c r="K32" s="188"/>
      <c r="L32" s="172"/>
      <c r="M32" s="202"/>
      <c r="N32" s="195"/>
      <c r="O32" s="24"/>
      <c r="P32" s="211"/>
      <c r="Q32" s="13"/>
      <c r="R32" s="2"/>
      <c r="S32" s="1"/>
    </row>
    <row r="33" spans="1:19" ht="17.25" customHeight="1">
      <c r="A33" s="33"/>
      <c r="B33" s="146"/>
      <c r="C33" s="146" t="s">
        <v>116</v>
      </c>
      <c r="D33" s="26" t="s">
        <v>102</v>
      </c>
      <c r="E33" s="26" t="s">
        <v>104</v>
      </c>
      <c r="F33" s="12" t="s">
        <v>108</v>
      </c>
      <c r="G33" s="12"/>
      <c r="H33" s="12"/>
      <c r="I33" s="26"/>
      <c r="J33" s="179"/>
      <c r="K33" s="188"/>
      <c r="L33" s="172"/>
      <c r="M33" s="202"/>
      <c r="N33" s="195"/>
      <c r="O33" s="24"/>
      <c r="P33" s="211"/>
      <c r="Q33" s="13"/>
      <c r="R33" s="2"/>
      <c r="S33" s="1"/>
    </row>
    <row r="34" spans="1:16" ht="15.75">
      <c r="A34" s="33"/>
      <c r="B34" s="147" t="s">
        <v>97</v>
      </c>
      <c r="C34" s="233">
        <v>5566.08</v>
      </c>
      <c r="D34" s="234">
        <f>C34*0.85</f>
        <v>4731.168</v>
      </c>
      <c r="E34" s="234">
        <f>D21*0.001</f>
        <v>2644.6048105</v>
      </c>
      <c r="F34" s="260">
        <f>D34-E34</f>
        <v>2086.5631894999997</v>
      </c>
      <c r="G34" s="260"/>
      <c r="H34" s="35"/>
      <c r="I34" s="26"/>
      <c r="J34" s="179"/>
      <c r="K34" s="188"/>
      <c r="L34" s="172"/>
      <c r="M34" s="202"/>
      <c r="N34" s="195"/>
      <c r="O34" s="24"/>
      <c r="P34" s="211"/>
    </row>
    <row r="35" spans="1:16" ht="15.75">
      <c r="A35" s="33"/>
      <c r="B35" s="147" t="s">
        <v>98</v>
      </c>
      <c r="C35" s="233">
        <v>5786.25</v>
      </c>
      <c r="D35" s="234">
        <f>C35*0.85</f>
        <v>4918.3125</v>
      </c>
      <c r="E35" s="234">
        <f>D26*0.001</f>
        <v>991.9881313000001</v>
      </c>
      <c r="F35" s="260">
        <f>D35-E35</f>
        <v>3926.3243687</v>
      </c>
      <c r="G35" s="260"/>
      <c r="H35" s="35"/>
      <c r="I35" s="26"/>
      <c r="J35" s="179"/>
      <c r="K35" s="188"/>
      <c r="L35" s="172"/>
      <c r="M35" s="202"/>
      <c r="N35" s="195"/>
      <c r="O35" s="24"/>
      <c r="P35" s="211"/>
    </row>
    <row r="36" spans="1:16" ht="15.75">
      <c r="A36" s="33"/>
      <c r="B36" s="147" t="s">
        <v>99</v>
      </c>
      <c r="C36" s="233">
        <v>6015.24</v>
      </c>
      <c r="D36" s="234">
        <f>C36*0.85</f>
        <v>5112.954</v>
      </c>
      <c r="E36" s="234">
        <f>D30*0.001</f>
        <v>8001.7127824</v>
      </c>
      <c r="F36" s="260">
        <f>D36-E36</f>
        <v>-2888.7587824</v>
      </c>
      <c r="G36" s="260"/>
      <c r="H36" s="35"/>
      <c r="I36" s="26"/>
      <c r="J36" s="179"/>
      <c r="K36" s="188"/>
      <c r="L36" s="172"/>
      <c r="M36" s="202"/>
      <c r="N36" s="195"/>
      <c r="O36" s="24"/>
      <c r="P36" s="211"/>
    </row>
    <row r="37" spans="1:16" ht="25.5" customHeight="1">
      <c r="A37" s="33"/>
      <c r="B37" s="146" t="s">
        <v>103</v>
      </c>
      <c r="C37" s="235">
        <f>C34+C35+C36+C32</f>
        <v>20057.02</v>
      </c>
      <c r="D37" s="235">
        <f>D34+D35+D36+C32</f>
        <v>17451.8845</v>
      </c>
      <c r="E37" s="259">
        <f>E34+E35+E36+D32</f>
        <v>11638.3057242</v>
      </c>
      <c r="F37" s="260">
        <f>F34+F35+F36</f>
        <v>3124.1287758</v>
      </c>
      <c r="G37" s="260"/>
      <c r="H37" s="261" t="s">
        <v>105</v>
      </c>
      <c r="I37" s="474">
        <f>F37+C32</f>
        <v>5813.5787758</v>
      </c>
      <c r="J37" s="474"/>
      <c r="K37" s="188"/>
      <c r="L37" s="172"/>
      <c r="M37" s="202"/>
      <c r="N37" s="195"/>
      <c r="O37" s="24"/>
      <c r="P37" s="211"/>
    </row>
    <row r="38" spans="1:16" ht="18" customHeight="1">
      <c r="A38" s="33"/>
      <c r="B38" s="146"/>
      <c r="C38" s="146"/>
      <c r="D38" s="26"/>
      <c r="E38" s="26"/>
      <c r="F38" s="35" t="s">
        <v>96</v>
      </c>
      <c r="G38" s="35"/>
      <c r="H38" s="35"/>
      <c r="I38" s="26"/>
      <c r="J38" s="179"/>
      <c r="K38" s="188"/>
      <c r="L38" s="172"/>
      <c r="M38" s="202"/>
      <c r="N38" s="195"/>
      <c r="O38" s="24"/>
      <c r="P38" s="211"/>
    </row>
    <row r="39" spans="1:16" ht="18" customHeight="1">
      <c r="A39" s="33"/>
      <c r="B39" s="146"/>
      <c r="C39" s="146"/>
      <c r="D39" s="26"/>
      <c r="E39" s="26"/>
      <c r="F39" s="35"/>
      <c r="G39" s="35"/>
      <c r="H39" s="35"/>
      <c r="I39" s="26"/>
      <c r="J39" s="179"/>
      <c r="K39" s="188"/>
      <c r="L39" s="172"/>
      <c r="M39" s="202"/>
      <c r="N39" s="195"/>
      <c r="O39" s="24"/>
      <c r="P39" s="211"/>
    </row>
    <row r="40" spans="1:16" ht="18" customHeight="1">
      <c r="A40" s="33"/>
      <c r="B40" s="146"/>
      <c r="C40" s="146"/>
      <c r="D40" s="26"/>
      <c r="E40" s="26"/>
      <c r="F40" s="35"/>
      <c r="G40" s="35"/>
      <c r="H40" s="35"/>
      <c r="I40" s="26"/>
      <c r="J40" s="179"/>
      <c r="K40" s="188"/>
      <c r="L40" s="172"/>
      <c r="M40" s="202"/>
      <c r="N40" s="195"/>
      <c r="O40" s="24"/>
      <c r="P40" s="211"/>
    </row>
    <row r="41" spans="1:16" ht="18.75" customHeight="1">
      <c r="A41" s="33"/>
      <c r="B41" s="146"/>
      <c r="C41" s="146"/>
      <c r="D41" s="26"/>
      <c r="E41" s="26"/>
      <c r="F41" s="35"/>
      <c r="G41" s="35"/>
      <c r="H41" s="35"/>
      <c r="I41" s="26"/>
      <c r="J41" s="179"/>
      <c r="K41" s="188"/>
      <c r="L41" s="172"/>
      <c r="M41" s="202"/>
      <c r="N41" s="195"/>
      <c r="O41" s="24"/>
      <c r="P41" s="211"/>
    </row>
    <row r="42" spans="1:16" ht="18.75" customHeight="1">
      <c r="A42" s="33"/>
      <c r="B42" s="146"/>
      <c r="C42" s="146"/>
      <c r="D42" s="26"/>
      <c r="E42" s="26"/>
      <c r="F42" s="35"/>
      <c r="G42" s="35"/>
      <c r="H42" s="35"/>
      <c r="I42" s="26"/>
      <c r="J42" s="179"/>
      <c r="K42" s="188"/>
      <c r="L42" s="172"/>
      <c r="M42" s="202"/>
      <c r="N42" s="195"/>
      <c r="O42" s="24"/>
      <c r="P42" s="211"/>
    </row>
    <row r="43" spans="1:16" ht="17.25" customHeight="1">
      <c r="A43" s="33"/>
      <c r="B43" s="146"/>
      <c r="C43" s="146"/>
      <c r="D43" s="26"/>
      <c r="E43" s="26"/>
      <c r="F43" s="35"/>
      <c r="G43" s="35"/>
      <c r="H43" s="35"/>
      <c r="I43" s="26"/>
      <c r="J43" s="179"/>
      <c r="K43" s="188"/>
      <c r="L43" s="172"/>
      <c r="M43" s="202"/>
      <c r="N43" s="195"/>
      <c r="O43" s="24"/>
      <c r="P43" s="211"/>
    </row>
    <row r="44" spans="1:16" ht="17.25" customHeight="1">
      <c r="A44" s="33"/>
      <c r="B44" s="146"/>
      <c r="C44" s="146"/>
      <c r="D44" s="26"/>
      <c r="E44" s="26"/>
      <c r="F44" s="35"/>
      <c r="G44" s="35"/>
      <c r="H44" s="35"/>
      <c r="I44" s="26"/>
      <c r="J44" s="179"/>
      <c r="K44" s="188"/>
      <c r="L44" s="172"/>
      <c r="M44" s="202"/>
      <c r="N44" s="195"/>
      <c r="O44" s="24"/>
      <c r="P44" s="211"/>
    </row>
    <row r="45" spans="1:16" ht="18" customHeight="1">
      <c r="A45" s="33"/>
      <c r="B45" s="146"/>
      <c r="C45" s="146"/>
      <c r="D45" s="26"/>
      <c r="E45" s="26"/>
      <c r="F45" s="35"/>
      <c r="G45" s="35"/>
      <c r="H45" s="35"/>
      <c r="I45" s="26"/>
      <c r="J45" s="179"/>
      <c r="K45" s="188"/>
      <c r="L45" s="172"/>
      <c r="M45" s="202"/>
      <c r="N45" s="195"/>
      <c r="O45" s="24"/>
      <c r="P45" s="211"/>
    </row>
    <row r="46" spans="1:16" ht="18.75" customHeight="1">
      <c r="A46" s="33"/>
      <c r="B46" s="146"/>
      <c r="C46" s="146"/>
      <c r="D46" s="26"/>
      <c r="E46" s="26"/>
      <c r="F46" s="35"/>
      <c r="G46" s="35"/>
      <c r="H46" s="35"/>
      <c r="I46" s="26"/>
      <c r="J46" s="179"/>
      <c r="K46" s="188"/>
      <c r="L46" s="172"/>
      <c r="M46" s="202"/>
      <c r="N46" s="195"/>
      <c r="O46" s="24"/>
      <c r="P46" s="211"/>
    </row>
    <row r="47" spans="1:16" ht="18" customHeight="1">
      <c r="A47" s="33"/>
      <c r="B47" s="146"/>
      <c r="C47" s="146"/>
      <c r="D47" s="26"/>
      <c r="E47" s="26"/>
      <c r="F47" s="35"/>
      <c r="G47" s="35"/>
      <c r="H47" s="35"/>
      <c r="I47" s="26"/>
      <c r="J47" s="179"/>
      <c r="K47" s="188"/>
      <c r="L47" s="172"/>
      <c r="M47" s="202"/>
      <c r="N47" s="195"/>
      <c r="O47" s="24"/>
      <c r="P47" s="211"/>
    </row>
    <row r="48" spans="1:16" ht="18" customHeight="1">
      <c r="A48" s="33"/>
      <c r="B48" s="146"/>
      <c r="C48" s="146"/>
      <c r="D48" s="26"/>
      <c r="E48" s="26"/>
      <c r="F48" s="35"/>
      <c r="G48" s="35"/>
      <c r="H48" s="35"/>
      <c r="I48" s="26"/>
      <c r="J48" s="179"/>
      <c r="K48" s="188"/>
      <c r="L48" s="172"/>
      <c r="M48" s="202"/>
      <c r="N48" s="195"/>
      <c r="O48" s="24"/>
      <c r="P48" s="211"/>
    </row>
    <row r="49" spans="1:16" ht="18" customHeight="1">
      <c r="A49" s="33"/>
      <c r="B49" s="146"/>
      <c r="C49" s="146"/>
      <c r="D49" s="26"/>
      <c r="E49" s="26"/>
      <c r="F49" s="35"/>
      <c r="G49" s="35"/>
      <c r="H49" s="35"/>
      <c r="I49" s="26"/>
      <c r="J49" s="179"/>
      <c r="K49" s="188"/>
      <c r="L49" s="172"/>
      <c r="M49" s="202"/>
      <c r="N49" s="195"/>
      <c r="O49" s="24"/>
      <c r="P49" s="211"/>
    </row>
    <row r="50" spans="1:16" ht="18.75" customHeight="1">
      <c r="A50" s="33"/>
      <c r="B50" s="146"/>
      <c r="C50" s="146"/>
      <c r="D50" s="26"/>
      <c r="E50" s="26"/>
      <c r="F50" s="35"/>
      <c r="G50" s="35"/>
      <c r="H50" s="35"/>
      <c r="I50" s="26"/>
      <c r="J50" s="179"/>
      <c r="K50" s="188"/>
      <c r="L50" s="172"/>
      <c r="M50" s="202"/>
      <c r="N50" s="195"/>
      <c r="O50" s="24"/>
      <c r="P50" s="211"/>
    </row>
    <row r="51" spans="1:16" ht="19.5" customHeight="1">
      <c r="A51" s="33"/>
      <c r="B51" s="146"/>
      <c r="C51" s="146"/>
      <c r="D51" s="26"/>
      <c r="E51" s="26"/>
      <c r="F51" s="35"/>
      <c r="G51" s="35"/>
      <c r="H51" s="35"/>
      <c r="I51" s="26"/>
      <c r="J51" s="179"/>
      <c r="K51" s="188"/>
      <c r="L51" s="172"/>
      <c r="M51" s="202"/>
      <c r="N51" s="195"/>
      <c r="O51" s="24"/>
      <c r="P51" s="211"/>
    </row>
    <row r="52" spans="1:16" ht="18" customHeight="1">
      <c r="A52" s="33"/>
      <c r="B52" s="147"/>
      <c r="C52" s="147"/>
      <c r="D52" s="26"/>
      <c r="E52" s="26"/>
      <c r="F52" s="35"/>
      <c r="G52" s="35"/>
      <c r="H52" s="35"/>
      <c r="I52" s="26"/>
      <c r="J52" s="179"/>
      <c r="K52" s="188"/>
      <c r="L52" s="172"/>
      <c r="M52" s="202"/>
      <c r="N52" s="195"/>
      <c r="O52" s="24"/>
      <c r="P52" s="211"/>
    </row>
    <row r="53" spans="1:16" ht="15" customHeight="1">
      <c r="A53" s="33"/>
      <c r="B53" s="147"/>
      <c r="C53" s="147"/>
      <c r="D53" s="26"/>
      <c r="E53" s="26"/>
      <c r="F53" s="35"/>
      <c r="G53" s="35"/>
      <c r="H53" s="35"/>
      <c r="I53" s="26"/>
      <c r="J53" s="179"/>
      <c r="K53" s="188"/>
      <c r="L53" s="172"/>
      <c r="M53" s="202"/>
      <c r="N53" s="195"/>
      <c r="O53" s="24"/>
      <c r="P53" s="211"/>
    </row>
    <row r="54" spans="1:16" ht="18.75" customHeight="1">
      <c r="A54" s="33"/>
      <c r="B54" s="147"/>
      <c r="C54" s="147"/>
      <c r="D54" s="26"/>
      <c r="E54" s="26"/>
      <c r="F54" s="35"/>
      <c r="G54" s="35"/>
      <c r="H54" s="35"/>
      <c r="I54" s="26"/>
      <c r="J54" s="179"/>
      <c r="K54" s="188"/>
      <c r="L54" s="172"/>
      <c r="M54" s="202"/>
      <c r="N54" s="195"/>
      <c r="O54" s="24"/>
      <c r="P54" s="211"/>
    </row>
    <row r="55" spans="1:16" ht="17.25" customHeight="1">
      <c r="A55" s="33"/>
      <c r="B55" s="147"/>
      <c r="C55" s="147"/>
      <c r="D55" s="26"/>
      <c r="E55" s="26"/>
      <c r="F55" s="35"/>
      <c r="G55" s="35"/>
      <c r="H55" s="35"/>
      <c r="I55" s="26"/>
      <c r="J55" s="179"/>
      <c r="K55" s="188"/>
      <c r="L55" s="172"/>
      <c r="M55" s="202"/>
      <c r="N55" s="195"/>
      <c r="O55" s="24"/>
      <c r="P55" s="211"/>
    </row>
    <row r="56" spans="1:16" ht="19.5" customHeight="1">
      <c r="A56" s="33"/>
      <c r="B56" s="147"/>
      <c r="C56" s="147"/>
      <c r="D56" s="26"/>
      <c r="E56" s="26"/>
      <c r="F56" s="35"/>
      <c r="G56" s="35"/>
      <c r="H56" s="35"/>
      <c r="I56" s="26"/>
      <c r="J56" s="179"/>
      <c r="K56" s="188"/>
      <c r="L56" s="172"/>
      <c r="M56" s="202"/>
      <c r="N56" s="195"/>
      <c r="O56" s="24"/>
      <c r="P56" s="211"/>
    </row>
    <row r="57" spans="1:16" ht="19.5" customHeight="1">
      <c r="A57" s="33"/>
      <c r="B57" s="147"/>
      <c r="C57" s="147"/>
      <c r="D57" s="26"/>
      <c r="E57" s="26"/>
      <c r="F57" s="35"/>
      <c r="G57" s="35"/>
      <c r="H57" s="35"/>
      <c r="I57" s="26"/>
      <c r="J57" s="179"/>
      <c r="K57" s="188"/>
      <c r="L57" s="172"/>
      <c r="M57" s="202"/>
      <c r="N57" s="195"/>
      <c r="O57" s="24"/>
      <c r="P57" s="211"/>
    </row>
    <row r="58" spans="1:16" ht="19.5" customHeight="1">
      <c r="A58" s="33"/>
      <c r="B58" s="147"/>
      <c r="C58" s="147"/>
      <c r="D58" s="26"/>
      <c r="E58" s="26"/>
      <c r="F58" s="35"/>
      <c r="G58" s="35"/>
      <c r="H58" s="35"/>
      <c r="I58" s="26"/>
      <c r="J58" s="179"/>
      <c r="K58" s="188"/>
      <c r="L58" s="172"/>
      <c r="M58" s="202"/>
      <c r="N58" s="195"/>
      <c r="O58" s="24"/>
      <c r="P58" s="211"/>
    </row>
    <row r="59" spans="1:16" ht="18" customHeight="1">
      <c r="A59" s="33"/>
      <c r="B59" s="147"/>
      <c r="C59" s="147"/>
      <c r="D59" s="26"/>
      <c r="E59" s="26"/>
      <c r="F59" s="35"/>
      <c r="G59" s="35"/>
      <c r="H59" s="35"/>
      <c r="I59" s="26"/>
      <c r="J59" s="179"/>
      <c r="K59" s="188"/>
      <c r="L59" s="172"/>
      <c r="M59" s="202"/>
      <c r="N59" s="195"/>
      <c r="O59" s="24"/>
      <c r="P59" s="211"/>
    </row>
    <row r="60" spans="1:16" ht="16.5" customHeight="1">
      <c r="A60" s="33"/>
      <c r="B60" s="147"/>
      <c r="C60" s="147"/>
      <c r="D60" s="26"/>
      <c r="E60" s="26"/>
      <c r="F60" s="35"/>
      <c r="G60" s="35"/>
      <c r="H60" s="35"/>
      <c r="I60" s="26"/>
      <c r="J60" s="179"/>
      <c r="K60" s="188"/>
      <c r="L60" s="172"/>
      <c r="M60" s="202"/>
      <c r="N60" s="195"/>
      <c r="O60" s="24"/>
      <c r="P60" s="211"/>
    </row>
    <row r="61" spans="1:16" ht="18.75" customHeight="1">
      <c r="A61" s="33"/>
      <c r="B61" s="146"/>
      <c r="C61" s="146"/>
      <c r="D61" s="26"/>
      <c r="E61" s="26"/>
      <c r="F61" s="35"/>
      <c r="G61" s="35"/>
      <c r="H61" s="35"/>
      <c r="I61" s="26"/>
      <c r="J61" s="179"/>
      <c r="K61" s="188"/>
      <c r="L61" s="172"/>
      <c r="M61" s="202"/>
      <c r="N61" s="195"/>
      <c r="O61" s="24"/>
      <c r="P61" s="211"/>
    </row>
    <row r="62" spans="1:16" ht="15.75" customHeight="1">
      <c r="A62" s="33"/>
      <c r="B62" s="146"/>
      <c r="C62" s="146"/>
      <c r="D62" s="26"/>
      <c r="E62" s="26"/>
      <c r="F62" s="35"/>
      <c r="G62" s="35"/>
      <c r="H62" s="35"/>
      <c r="I62" s="26"/>
      <c r="J62" s="179"/>
      <c r="K62" s="188"/>
      <c r="L62" s="172"/>
      <c r="M62" s="202"/>
      <c r="N62" s="195"/>
      <c r="O62" s="24"/>
      <c r="P62" s="211"/>
    </row>
    <row r="63" spans="1:16" ht="18.75" customHeight="1">
      <c r="A63" s="33"/>
      <c r="B63" s="146"/>
      <c r="C63" s="146"/>
      <c r="D63" s="26"/>
      <c r="E63" s="26"/>
      <c r="F63" s="35"/>
      <c r="G63" s="35"/>
      <c r="H63" s="35"/>
      <c r="I63" s="26"/>
      <c r="J63" s="179"/>
      <c r="K63" s="188"/>
      <c r="L63" s="172"/>
      <c r="M63" s="202"/>
      <c r="N63" s="195"/>
      <c r="O63" s="24"/>
      <c r="P63" s="211"/>
    </row>
    <row r="64" spans="1:16" ht="18.75" customHeight="1">
      <c r="A64" s="33"/>
      <c r="B64" s="146"/>
      <c r="C64" s="146"/>
      <c r="D64" s="26"/>
      <c r="E64" s="26"/>
      <c r="F64" s="35"/>
      <c r="G64" s="35"/>
      <c r="H64" s="35"/>
      <c r="I64" s="26"/>
      <c r="J64" s="179"/>
      <c r="K64" s="188"/>
      <c r="L64" s="172"/>
      <c r="M64" s="202"/>
      <c r="N64" s="195"/>
      <c r="O64" s="24"/>
      <c r="P64" s="211"/>
    </row>
    <row r="65" spans="1:16" ht="18" customHeight="1">
      <c r="A65" s="33"/>
      <c r="B65" s="147"/>
      <c r="C65" s="147"/>
      <c r="D65" s="26"/>
      <c r="E65" s="26"/>
      <c r="F65" s="35"/>
      <c r="G65" s="35"/>
      <c r="H65" s="35"/>
      <c r="I65" s="26"/>
      <c r="J65" s="179"/>
      <c r="K65" s="188"/>
      <c r="L65" s="172"/>
      <c r="M65" s="202"/>
      <c r="N65" s="195"/>
      <c r="O65" s="24"/>
      <c r="P65" s="211"/>
    </row>
    <row r="66" spans="1:16" ht="18" customHeight="1">
      <c r="A66" s="33"/>
      <c r="B66" s="146"/>
      <c r="C66" s="146"/>
      <c r="D66" s="26"/>
      <c r="E66" s="26"/>
      <c r="F66" s="26"/>
      <c r="G66" s="26"/>
      <c r="H66" s="35"/>
      <c r="I66" s="26"/>
      <c r="J66" s="179"/>
      <c r="K66" s="188"/>
      <c r="L66" s="172"/>
      <c r="M66" s="202"/>
      <c r="N66" s="195"/>
      <c r="O66" s="24"/>
      <c r="P66" s="211"/>
    </row>
    <row r="67" spans="1:16" ht="17.25" customHeight="1">
      <c r="A67" s="33"/>
      <c r="B67" s="146"/>
      <c r="C67" s="146"/>
      <c r="D67" s="26"/>
      <c r="E67" s="26"/>
      <c r="F67" s="26"/>
      <c r="G67" s="26"/>
      <c r="H67" s="35"/>
      <c r="I67" s="26"/>
      <c r="J67" s="179"/>
      <c r="K67" s="188"/>
      <c r="L67" s="172"/>
      <c r="M67" s="202"/>
      <c r="N67" s="195"/>
      <c r="O67" s="24"/>
      <c r="P67" s="211"/>
    </row>
    <row r="68" spans="1:16" ht="15.75" customHeight="1">
      <c r="A68" s="33"/>
      <c r="B68" s="146"/>
      <c r="C68" s="146"/>
      <c r="D68" s="26"/>
      <c r="E68" s="26"/>
      <c r="F68" s="26"/>
      <c r="G68" s="26"/>
      <c r="H68" s="35"/>
      <c r="I68" s="26"/>
      <c r="J68" s="179"/>
      <c r="K68" s="188"/>
      <c r="L68" s="172"/>
      <c r="M68" s="202"/>
      <c r="N68" s="195"/>
      <c r="O68" s="24"/>
      <c r="P68" s="211"/>
    </row>
    <row r="69" spans="1:16" ht="16.5" customHeight="1">
      <c r="A69" s="33"/>
      <c r="B69" s="146"/>
      <c r="C69" s="146"/>
      <c r="D69" s="26"/>
      <c r="E69" s="26"/>
      <c r="F69" s="26"/>
      <c r="G69" s="26"/>
      <c r="H69" s="35"/>
      <c r="I69" s="26"/>
      <c r="J69" s="179"/>
      <c r="K69" s="188"/>
      <c r="L69" s="172"/>
      <c r="M69" s="202"/>
      <c r="N69" s="195"/>
      <c r="O69" s="24"/>
      <c r="P69" s="211"/>
    </row>
    <row r="70" spans="1:16" ht="18.75" customHeight="1">
      <c r="A70" s="33"/>
      <c r="B70" s="147"/>
      <c r="C70" s="147"/>
      <c r="D70" s="26"/>
      <c r="E70" s="26"/>
      <c r="F70" s="35"/>
      <c r="G70" s="35"/>
      <c r="H70" s="35"/>
      <c r="I70" s="26"/>
      <c r="J70" s="179"/>
      <c r="K70" s="188"/>
      <c r="L70" s="172"/>
      <c r="M70" s="202"/>
      <c r="N70" s="195"/>
      <c r="O70" s="24"/>
      <c r="P70" s="211"/>
    </row>
    <row r="71" spans="1:16" ht="18.75" customHeight="1">
      <c r="A71" s="33"/>
      <c r="B71" s="147"/>
      <c r="C71" s="147"/>
      <c r="D71" s="26"/>
      <c r="E71" s="26"/>
      <c r="F71" s="35"/>
      <c r="G71" s="35"/>
      <c r="H71" s="35"/>
      <c r="I71" s="26"/>
      <c r="J71" s="179"/>
      <c r="K71" s="188"/>
      <c r="L71" s="172"/>
      <c r="M71" s="202"/>
      <c r="N71" s="195"/>
      <c r="O71" s="24"/>
      <c r="P71" s="211"/>
    </row>
    <row r="72" spans="1:16" ht="16.5" customHeight="1">
      <c r="A72" s="33"/>
      <c r="B72" s="146"/>
      <c r="C72" s="146"/>
      <c r="D72" s="26"/>
      <c r="E72" s="26"/>
      <c r="F72" s="35"/>
      <c r="G72" s="35"/>
      <c r="H72" s="35"/>
      <c r="I72" s="26"/>
      <c r="J72" s="179"/>
      <c r="K72" s="188"/>
      <c r="L72" s="172"/>
      <c r="M72" s="202"/>
      <c r="N72" s="195"/>
      <c r="O72" s="24"/>
      <c r="P72" s="211"/>
    </row>
    <row r="73" spans="1:16" ht="19.5" customHeight="1">
      <c r="A73" s="33"/>
      <c r="B73" s="146"/>
      <c r="C73" s="146"/>
      <c r="D73" s="26"/>
      <c r="E73" s="26"/>
      <c r="F73" s="35"/>
      <c r="G73" s="35"/>
      <c r="H73" s="35"/>
      <c r="I73" s="26"/>
      <c r="J73" s="179"/>
      <c r="K73" s="188"/>
      <c r="L73" s="172"/>
      <c r="M73" s="202"/>
      <c r="N73" s="195"/>
      <c r="O73" s="24"/>
      <c r="P73" s="211"/>
    </row>
    <row r="74" spans="1:16" ht="16.5" customHeight="1">
      <c r="A74" s="33"/>
      <c r="B74" s="146"/>
      <c r="C74" s="146"/>
      <c r="D74" s="26"/>
      <c r="E74" s="26"/>
      <c r="F74" s="35"/>
      <c r="G74" s="35"/>
      <c r="H74" s="35"/>
      <c r="I74" s="26"/>
      <c r="J74" s="179"/>
      <c r="K74" s="188"/>
      <c r="L74" s="172"/>
      <c r="M74" s="202"/>
      <c r="N74" s="195"/>
      <c r="O74" s="24"/>
      <c r="P74" s="211"/>
    </row>
    <row r="75" spans="1:16" ht="16.5" customHeight="1">
      <c r="A75" s="33"/>
      <c r="B75" s="147"/>
      <c r="C75" s="147"/>
      <c r="D75" s="26"/>
      <c r="E75" s="26"/>
      <c r="F75" s="35"/>
      <c r="G75" s="35"/>
      <c r="H75" s="35"/>
      <c r="I75" s="26"/>
      <c r="J75" s="179"/>
      <c r="K75" s="188"/>
      <c r="L75" s="172"/>
      <c r="M75" s="202"/>
      <c r="N75" s="195"/>
      <c r="O75" s="24"/>
      <c r="P75" s="211"/>
    </row>
    <row r="76" spans="1:16" ht="16.5" customHeight="1">
      <c r="A76" s="33"/>
      <c r="B76" s="147"/>
      <c r="C76" s="147"/>
      <c r="D76" s="26"/>
      <c r="E76" s="26"/>
      <c r="F76" s="35"/>
      <c r="G76" s="35"/>
      <c r="H76" s="35"/>
      <c r="I76" s="26"/>
      <c r="J76" s="179"/>
      <c r="K76" s="188"/>
      <c r="L76" s="172"/>
      <c r="M76" s="202"/>
      <c r="N76" s="195"/>
      <c r="O76" s="24"/>
      <c r="P76" s="211"/>
    </row>
    <row r="77" spans="1:16" ht="17.25" customHeight="1">
      <c r="A77" s="33"/>
      <c r="B77" s="147"/>
      <c r="C77" s="147"/>
      <c r="D77" s="26"/>
      <c r="E77" s="26"/>
      <c r="F77" s="35"/>
      <c r="G77" s="35"/>
      <c r="H77" s="35"/>
      <c r="I77" s="26"/>
      <c r="J77" s="179"/>
      <c r="K77" s="188"/>
      <c r="L77" s="172"/>
      <c r="M77" s="202"/>
      <c r="N77" s="195"/>
      <c r="O77" s="24"/>
      <c r="P77" s="211"/>
    </row>
    <row r="78" spans="1:16" ht="15.75" customHeight="1">
      <c r="A78" s="33"/>
      <c r="B78" s="147"/>
      <c r="C78" s="147"/>
      <c r="D78" s="26"/>
      <c r="E78" s="26"/>
      <c r="F78" s="35"/>
      <c r="G78" s="35"/>
      <c r="H78" s="35"/>
      <c r="I78" s="26"/>
      <c r="J78" s="179"/>
      <c r="K78" s="188"/>
      <c r="L78" s="172"/>
      <c r="M78" s="202"/>
      <c r="N78" s="195"/>
      <c r="O78" s="24"/>
      <c r="P78" s="211"/>
    </row>
    <row r="79" spans="1:16" ht="15.75" customHeight="1">
      <c r="A79" s="33"/>
      <c r="B79" s="147"/>
      <c r="C79" s="147"/>
      <c r="D79" s="26"/>
      <c r="E79" s="26"/>
      <c r="F79" s="35"/>
      <c r="G79" s="35"/>
      <c r="H79" s="35"/>
      <c r="I79" s="26"/>
      <c r="J79" s="179"/>
      <c r="K79" s="188"/>
      <c r="L79" s="172"/>
      <c r="M79" s="202"/>
      <c r="N79" s="195"/>
      <c r="O79" s="24"/>
      <c r="P79" s="211"/>
    </row>
    <row r="80" spans="1:16" ht="16.5" customHeight="1">
      <c r="A80" s="33"/>
      <c r="B80" s="147"/>
      <c r="C80" s="147"/>
      <c r="D80" s="26"/>
      <c r="E80" s="26"/>
      <c r="F80" s="35"/>
      <c r="G80" s="35"/>
      <c r="H80" s="35"/>
      <c r="I80" s="26"/>
      <c r="J80" s="179"/>
      <c r="K80" s="188"/>
      <c r="L80" s="172"/>
      <c r="M80" s="202"/>
      <c r="N80" s="195"/>
      <c r="O80" s="24"/>
      <c r="P80" s="211"/>
    </row>
    <row r="81" spans="1:16" ht="15.75" customHeight="1">
      <c r="A81" s="33"/>
      <c r="B81" s="147"/>
      <c r="C81" s="147"/>
      <c r="D81" s="26"/>
      <c r="E81" s="26"/>
      <c r="F81" s="35"/>
      <c r="G81" s="35"/>
      <c r="H81" s="35"/>
      <c r="I81" s="26"/>
      <c r="J81" s="179"/>
      <c r="K81" s="188"/>
      <c r="L81" s="172"/>
      <c r="M81" s="202"/>
      <c r="N81" s="195"/>
      <c r="O81" s="24"/>
      <c r="P81" s="211"/>
    </row>
    <row r="82" spans="1:16" ht="15" customHeight="1">
      <c r="A82" s="33"/>
      <c r="B82" s="147"/>
      <c r="C82" s="147"/>
      <c r="D82" s="26"/>
      <c r="E82" s="26"/>
      <c r="F82" s="35"/>
      <c r="G82" s="35"/>
      <c r="H82" s="35"/>
      <c r="I82" s="26"/>
      <c r="J82" s="179"/>
      <c r="K82" s="188"/>
      <c r="L82" s="172"/>
      <c r="M82" s="202"/>
      <c r="N82" s="195"/>
      <c r="O82" s="24"/>
      <c r="P82" s="211"/>
    </row>
    <row r="83" spans="1:16" ht="15" customHeight="1">
      <c r="A83" s="33"/>
      <c r="B83" s="146"/>
      <c r="C83" s="146"/>
      <c r="D83" s="26"/>
      <c r="E83" s="26"/>
      <c r="F83" s="35"/>
      <c r="G83" s="35"/>
      <c r="H83" s="35"/>
      <c r="I83" s="26"/>
      <c r="J83" s="179"/>
      <c r="K83" s="188"/>
      <c r="L83" s="172"/>
      <c r="M83" s="202"/>
      <c r="N83" s="195"/>
      <c r="O83" s="24"/>
      <c r="P83" s="211"/>
    </row>
    <row r="84" spans="1:16" ht="16.5" customHeight="1">
      <c r="A84" s="33"/>
      <c r="B84" s="146"/>
      <c r="C84" s="146"/>
      <c r="D84" s="26"/>
      <c r="E84" s="26"/>
      <c r="F84" s="35"/>
      <c r="G84" s="35"/>
      <c r="H84" s="35"/>
      <c r="I84" s="26"/>
      <c r="J84" s="179"/>
      <c r="K84" s="188"/>
      <c r="L84" s="172"/>
      <c r="M84" s="202"/>
      <c r="N84" s="195"/>
      <c r="O84" s="24"/>
      <c r="P84" s="211"/>
    </row>
    <row r="85" spans="1:16" ht="15.75" customHeight="1">
      <c r="A85" s="33"/>
      <c r="B85" s="146"/>
      <c r="C85" s="146"/>
      <c r="D85" s="26"/>
      <c r="E85" s="26"/>
      <c r="F85" s="35"/>
      <c r="G85" s="35"/>
      <c r="H85" s="35"/>
      <c r="I85" s="26"/>
      <c r="J85" s="179"/>
      <c r="K85" s="188"/>
      <c r="L85" s="172"/>
      <c r="M85" s="202"/>
      <c r="N85" s="195"/>
      <c r="O85" s="24"/>
      <c r="P85" s="211"/>
    </row>
    <row r="86" spans="1:16" ht="15.75" customHeight="1">
      <c r="A86" s="33"/>
      <c r="B86" s="146"/>
      <c r="C86" s="146"/>
      <c r="D86" s="26"/>
      <c r="E86" s="26"/>
      <c r="F86" s="35"/>
      <c r="G86" s="35"/>
      <c r="H86" s="35"/>
      <c r="I86" s="26"/>
      <c r="J86" s="179"/>
      <c r="K86" s="188"/>
      <c r="L86" s="172"/>
      <c r="M86" s="202"/>
      <c r="N86" s="195"/>
      <c r="O86" s="24"/>
      <c r="P86" s="211"/>
    </row>
    <row r="87" spans="1:16" ht="15.75" customHeight="1">
      <c r="A87" s="33"/>
      <c r="B87" s="146"/>
      <c r="C87" s="146"/>
      <c r="D87" s="26"/>
      <c r="E87" s="26"/>
      <c r="F87" s="35"/>
      <c r="G87" s="35"/>
      <c r="H87" s="35"/>
      <c r="I87" s="26"/>
      <c r="J87" s="179"/>
      <c r="K87" s="188"/>
      <c r="L87" s="172"/>
      <c r="M87" s="202"/>
      <c r="N87" s="195"/>
      <c r="O87" s="24"/>
      <c r="P87" s="211"/>
    </row>
    <row r="88" spans="1:16" ht="15" customHeight="1">
      <c r="A88" s="33"/>
      <c r="B88" s="146"/>
      <c r="C88" s="146"/>
      <c r="D88" s="26"/>
      <c r="E88" s="26"/>
      <c r="F88" s="35"/>
      <c r="G88" s="35"/>
      <c r="H88" s="35"/>
      <c r="I88" s="26"/>
      <c r="J88" s="179"/>
      <c r="K88" s="188"/>
      <c r="L88" s="172"/>
      <c r="M88" s="202"/>
      <c r="N88" s="195"/>
      <c r="O88" s="24"/>
      <c r="P88" s="211"/>
    </row>
    <row r="89" spans="1:16" ht="15.75">
      <c r="A89" s="33"/>
      <c r="B89" s="148"/>
      <c r="C89" s="148"/>
      <c r="D89" s="27"/>
      <c r="E89" s="27"/>
      <c r="F89" s="27"/>
      <c r="G89" s="27"/>
      <c r="H89" s="27"/>
      <c r="I89" s="27"/>
      <c r="J89" s="180"/>
      <c r="K89" s="189"/>
      <c r="L89" s="191"/>
      <c r="M89" s="203"/>
      <c r="N89" s="196"/>
      <c r="O89" s="24"/>
      <c r="P89" s="211"/>
    </row>
    <row r="90" spans="1:16" ht="15.75">
      <c r="A90" s="33"/>
      <c r="B90" s="147"/>
      <c r="C90" s="147"/>
      <c r="D90" s="35"/>
      <c r="E90" s="35"/>
      <c r="F90" s="35"/>
      <c r="G90" s="35"/>
      <c r="H90" s="35"/>
      <c r="I90" s="26"/>
      <c r="J90" s="181"/>
      <c r="K90" s="188"/>
      <c r="L90" s="172"/>
      <c r="M90" s="202"/>
      <c r="N90" s="195"/>
      <c r="O90" s="24"/>
      <c r="P90" s="211"/>
    </row>
    <row r="91" spans="1:16" ht="15.75">
      <c r="A91" s="33"/>
      <c r="B91" s="147"/>
      <c r="C91" s="147"/>
      <c r="D91" s="27"/>
      <c r="E91" s="27"/>
      <c r="F91" s="27"/>
      <c r="G91" s="27"/>
      <c r="H91" s="27"/>
      <c r="I91" s="27"/>
      <c r="J91" s="180"/>
      <c r="K91" s="189"/>
      <c r="L91" s="191"/>
      <c r="M91" s="203"/>
      <c r="N91" s="196"/>
      <c r="O91" s="27"/>
      <c r="P91" s="212"/>
    </row>
    <row r="93" ht="15">
      <c r="H93" s="21"/>
    </row>
    <row r="94" spans="10:13" ht="15">
      <c r="J94" s="183"/>
      <c r="L94" s="174"/>
      <c r="M94" s="205"/>
    </row>
    <row r="96" ht="15">
      <c r="J96" s="183"/>
    </row>
  </sheetData>
  <sheetProtection/>
  <mergeCells count="5">
    <mergeCell ref="I37:J37"/>
    <mergeCell ref="B10:O10"/>
    <mergeCell ref="P1:P9"/>
    <mergeCell ref="H12:I12"/>
    <mergeCell ref="O12:P12"/>
  </mergeCells>
  <conditionalFormatting sqref="B28:B30 C16:C21 B23:C26 D16:D30">
    <cfRule type="cellIs" priority="4" dxfId="0" operator="equal">
      <formula>'реестр черновой'!#REF!</formula>
    </cfRule>
  </conditionalFormatting>
  <conditionalFormatting sqref="B16:B21">
    <cfRule type="cellIs" priority="5" dxfId="0" operator="equal">
      <formula>'реестр черновой'!#REF!</formula>
    </cfRule>
  </conditionalFormatting>
  <printOptions/>
  <pageMargins left="0.25" right="0.25" top="0.75" bottom="0.75" header="0.3" footer="0.3"/>
  <pageSetup firstPageNumber="1" useFirstPageNumber="1" horizontalDpi="600" verticalDpi="600" orientation="landscape" paperSize="9" scale="5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P37"/>
  <sheetViews>
    <sheetView zoomScale="55" zoomScaleNormal="55" zoomScalePageLayoutView="0" workbookViewId="0" topLeftCell="A21">
      <selection activeCell="B22" sqref="B22:B36"/>
    </sheetView>
  </sheetViews>
  <sheetFormatPr defaultColWidth="9.00390625" defaultRowHeight="12.75"/>
  <cols>
    <col min="1" max="1" width="4.625" style="72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7.25390625" style="1" customWidth="1"/>
    <col min="7" max="7" width="8.0039062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4.25390625" style="73" customWidth="1"/>
    <col min="12" max="12" width="20.125" style="1" customWidth="1"/>
    <col min="13" max="13" width="17.00390625" style="74" customWidth="1"/>
    <col min="14" max="14" width="16.125" style="74" customWidth="1"/>
    <col min="15" max="15" width="15.375" style="74" customWidth="1"/>
    <col min="16" max="16" width="14.25390625" style="74" customWidth="1"/>
    <col min="17" max="17" width="14.375" style="74" customWidth="1"/>
    <col min="18" max="18" width="11.625" style="76" customWidth="1"/>
    <col min="19" max="19" width="12.375" style="76" customWidth="1"/>
    <col min="20" max="20" width="12.00390625" style="1" customWidth="1"/>
    <col min="21" max="21" width="8.37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2" spans="17:42" ht="16.5">
      <c r="Q2" s="506"/>
      <c r="R2" s="507"/>
      <c r="S2" s="507"/>
      <c r="T2" s="507"/>
      <c r="U2" s="507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ht="7.5" customHeight="1"/>
    <row r="4" ht="7.5" customHeight="1"/>
    <row r="5" ht="13.5" customHeight="1"/>
    <row r="6" spans="15:42" ht="16.5">
      <c r="O6" s="77"/>
      <c r="P6" s="78"/>
      <c r="Q6" s="508" t="s">
        <v>56</v>
      </c>
      <c r="R6" s="507"/>
      <c r="S6" s="507"/>
      <c r="T6" s="507"/>
      <c r="U6" s="507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5:42" ht="16.5">
      <c r="O7" s="79"/>
      <c r="P7" s="80"/>
      <c r="Q7" s="506"/>
      <c r="R7" s="507"/>
      <c r="S7" s="507"/>
      <c r="T7" s="507"/>
      <c r="U7" s="507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spans="15:42" ht="16.5">
      <c r="O8" s="79"/>
      <c r="P8" s="80"/>
      <c r="Q8" s="506"/>
      <c r="R8" s="507"/>
      <c r="S8" s="507"/>
      <c r="T8" s="507"/>
      <c r="U8" s="507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</row>
    <row r="9" spans="15:42" ht="16.5">
      <c r="O9" s="79"/>
      <c r="P9" s="80"/>
      <c r="Q9" s="506"/>
      <c r="R9" s="507"/>
      <c r="S9" s="507"/>
      <c r="T9" s="507"/>
      <c r="U9" s="50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</row>
    <row r="10" spans="15:42" ht="16.5">
      <c r="O10" s="79"/>
      <c r="P10" s="80"/>
      <c r="Q10" s="506"/>
      <c r="R10" s="507"/>
      <c r="S10" s="507"/>
      <c r="T10" s="507"/>
      <c r="U10" s="507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15:42" ht="88.5" customHeight="1">
      <c r="O11" s="79"/>
      <c r="P11" s="80"/>
      <c r="Q11" s="506"/>
      <c r="R11" s="507"/>
      <c r="S11" s="507"/>
      <c r="T11" s="507"/>
      <c r="U11" s="507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15:42" ht="16.5" hidden="1">
      <c r="O12" s="79"/>
      <c r="P12" s="80"/>
      <c r="Q12" s="506"/>
      <c r="R12" s="507"/>
      <c r="S12" s="507"/>
      <c r="T12" s="507"/>
      <c r="U12" s="507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15:42" ht="16.5" hidden="1">
      <c r="O13" s="79"/>
      <c r="P13" s="80"/>
      <c r="Q13" s="506"/>
      <c r="R13" s="507"/>
      <c r="S13" s="507"/>
      <c r="T13" s="507"/>
      <c r="U13" s="507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ht="16.5" hidden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2"/>
      <c r="M14" s="84"/>
      <c r="N14" s="84"/>
      <c r="O14" s="84"/>
      <c r="P14" s="84"/>
      <c r="Q14" s="506"/>
      <c r="R14" s="507"/>
      <c r="S14" s="507"/>
      <c r="T14" s="507"/>
      <c r="U14" s="507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20" ht="22.5" customHeight="1">
      <c r="A15" s="509"/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10"/>
      <c r="R15" s="509"/>
      <c r="S15" s="509"/>
      <c r="T15" s="509"/>
    </row>
    <row r="16" spans="1:20" ht="57" customHeight="1">
      <c r="A16" s="6"/>
      <c r="B16" s="511" t="s">
        <v>57</v>
      </c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512"/>
      <c r="R16" s="468"/>
      <c r="S16" s="468"/>
      <c r="T16" s="468"/>
    </row>
    <row r="17" spans="1:42" s="90" customFormat="1" ht="30" customHeight="1">
      <c r="A17" s="85" t="s">
        <v>11</v>
      </c>
      <c r="B17" s="489" t="s">
        <v>2</v>
      </c>
      <c r="C17" s="489" t="s">
        <v>3</v>
      </c>
      <c r="D17" s="489"/>
      <c r="E17" s="485" t="s">
        <v>17</v>
      </c>
      <c r="F17" s="448" t="s">
        <v>58</v>
      </c>
      <c r="G17" s="448" t="s">
        <v>59</v>
      </c>
      <c r="H17" s="448" t="s">
        <v>60</v>
      </c>
      <c r="I17" s="496" t="s">
        <v>7</v>
      </c>
      <c r="J17" s="488"/>
      <c r="K17" s="497" t="s">
        <v>61</v>
      </c>
      <c r="L17" s="485" t="s">
        <v>62</v>
      </c>
      <c r="M17" s="492" t="s">
        <v>23</v>
      </c>
      <c r="N17" s="501"/>
      <c r="O17" s="501"/>
      <c r="P17" s="501"/>
      <c r="Q17" s="502"/>
      <c r="R17" s="503" t="s">
        <v>63</v>
      </c>
      <c r="S17" s="503" t="s">
        <v>0</v>
      </c>
      <c r="T17" s="479" t="s">
        <v>33</v>
      </c>
      <c r="U17" s="482" t="s">
        <v>64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</row>
    <row r="18" spans="1:42" s="90" customFormat="1" ht="45.75" customHeight="1">
      <c r="A18" s="91"/>
      <c r="B18" s="489"/>
      <c r="C18" s="485" t="s">
        <v>65</v>
      </c>
      <c r="D18" s="485" t="s">
        <v>66</v>
      </c>
      <c r="E18" s="487"/>
      <c r="F18" s="489"/>
      <c r="G18" s="489"/>
      <c r="H18" s="448"/>
      <c r="I18" s="488" t="s">
        <v>4</v>
      </c>
      <c r="J18" s="448" t="s">
        <v>67</v>
      </c>
      <c r="K18" s="498"/>
      <c r="L18" s="487"/>
      <c r="M18" s="490" t="s">
        <v>4</v>
      </c>
      <c r="N18" s="449" t="s">
        <v>68</v>
      </c>
      <c r="O18" s="492" t="s">
        <v>25</v>
      </c>
      <c r="P18" s="493"/>
      <c r="Q18" s="494" t="s">
        <v>69</v>
      </c>
      <c r="R18" s="504"/>
      <c r="S18" s="504"/>
      <c r="T18" s="480"/>
      <c r="U18" s="483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1:42" s="90" customFormat="1" ht="287.25" customHeight="1">
      <c r="A19" s="93"/>
      <c r="B19" s="489"/>
      <c r="C19" s="486"/>
      <c r="D19" s="487"/>
      <c r="E19" s="500"/>
      <c r="F19" s="489"/>
      <c r="G19" s="489"/>
      <c r="H19" s="448"/>
      <c r="I19" s="488"/>
      <c r="J19" s="489"/>
      <c r="K19" s="499"/>
      <c r="L19" s="500"/>
      <c r="M19" s="491"/>
      <c r="N19" s="450"/>
      <c r="O19" s="96" t="s">
        <v>18</v>
      </c>
      <c r="P19" s="97" t="s">
        <v>5</v>
      </c>
      <c r="Q19" s="495"/>
      <c r="R19" s="505"/>
      <c r="S19" s="505"/>
      <c r="T19" s="481"/>
      <c r="U19" s="484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</row>
    <row r="20" spans="1:42" s="90" customFormat="1" ht="13.5" customHeight="1">
      <c r="A20" s="87"/>
      <c r="B20" s="98"/>
      <c r="C20" s="98"/>
      <c r="D20" s="99"/>
      <c r="E20" s="98"/>
      <c r="F20" s="98"/>
      <c r="G20" s="98"/>
      <c r="H20" s="100" t="s">
        <v>6</v>
      </c>
      <c r="I20" s="100" t="s">
        <v>6</v>
      </c>
      <c r="J20" s="100" t="s">
        <v>6</v>
      </c>
      <c r="K20" s="101" t="s">
        <v>8</v>
      </c>
      <c r="L20" s="100"/>
      <c r="M20" s="92" t="s">
        <v>9</v>
      </c>
      <c r="N20" s="97" t="s">
        <v>9</v>
      </c>
      <c r="O20" s="97" t="s">
        <v>9</v>
      </c>
      <c r="P20" s="92" t="s">
        <v>9</v>
      </c>
      <c r="Q20" s="92" t="s">
        <v>9</v>
      </c>
      <c r="R20" s="102" t="s">
        <v>12</v>
      </c>
      <c r="S20" s="102" t="s">
        <v>10</v>
      </c>
      <c r="T20" s="103"/>
      <c r="U20" s="104" t="s">
        <v>9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</row>
    <row r="21" spans="1:42" s="90" customFormat="1" ht="15">
      <c r="A21" s="106">
        <v>1</v>
      </c>
      <c r="B21" s="100">
        <v>2</v>
      </c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  <c r="J21" s="100">
        <v>10</v>
      </c>
      <c r="K21" s="107">
        <v>11</v>
      </c>
      <c r="L21" s="100">
        <v>12</v>
      </c>
      <c r="M21" s="107">
        <v>13</v>
      </c>
      <c r="N21" s="107">
        <v>14</v>
      </c>
      <c r="O21" s="107">
        <v>15</v>
      </c>
      <c r="P21" s="107">
        <v>16</v>
      </c>
      <c r="Q21" s="107">
        <v>17</v>
      </c>
      <c r="R21" s="108">
        <v>18</v>
      </c>
      <c r="S21" s="108">
        <v>19</v>
      </c>
      <c r="T21" s="109" t="s">
        <v>24</v>
      </c>
      <c r="U21" s="110" t="s">
        <v>70</v>
      </c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</row>
    <row r="22" spans="1:42" s="113" customFormat="1" ht="15.75">
      <c r="A22" s="268"/>
      <c r="B22" s="262">
        <v>2018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</row>
    <row r="23" spans="1:42" s="90" customFormat="1" ht="31.5">
      <c r="A23" s="114"/>
      <c r="B23" s="150" t="s">
        <v>54</v>
      </c>
      <c r="C23" s="115"/>
      <c r="D23" s="115"/>
      <c r="E23" s="115"/>
      <c r="F23" s="115"/>
      <c r="G23" s="115"/>
      <c r="H23" s="95"/>
      <c r="I23" s="95"/>
      <c r="J23" s="95"/>
      <c r="K23" s="115"/>
      <c r="L23" s="115"/>
      <c r="M23" s="95"/>
      <c r="N23" s="115"/>
      <c r="O23" s="115"/>
      <c r="P23" s="95"/>
      <c r="Q23" s="95"/>
      <c r="R23" s="95"/>
      <c r="S23" s="116"/>
      <c r="T23" s="94"/>
      <c r="U23" s="117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s="90" customFormat="1" ht="31.5">
      <c r="A24" s="114"/>
      <c r="B24" s="150" t="s">
        <v>87</v>
      </c>
      <c r="C24" s="86"/>
      <c r="D24" s="99"/>
      <c r="E24" s="86"/>
      <c r="F24" s="86"/>
      <c r="G24" s="86"/>
      <c r="H24" s="119"/>
      <c r="I24" s="119"/>
      <c r="J24" s="119"/>
      <c r="K24" s="120"/>
      <c r="L24" s="86"/>
      <c r="M24" s="119"/>
      <c r="N24" s="119"/>
      <c r="O24" s="119"/>
      <c r="P24" s="119"/>
      <c r="Q24" s="119"/>
      <c r="R24" s="119"/>
      <c r="S24" s="121"/>
      <c r="T24" s="122"/>
      <c r="U24" s="123"/>
      <c r="V24" s="124"/>
      <c r="W24" s="124"/>
      <c r="X24" s="124"/>
      <c r="Y24" s="124"/>
      <c r="Z24" s="124"/>
      <c r="AA24" s="12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</row>
    <row r="25" spans="1:42" s="90" customFormat="1" ht="31.5">
      <c r="A25" s="268"/>
      <c r="B25" s="150" t="s">
        <v>88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125"/>
      <c r="W25" s="125"/>
      <c r="X25" s="125"/>
      <c r="Y25" s="125"/>
      <c r="Z25" s="125"/>
      <c r="AA25" s="125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s="90" customFormat="1" ht="31.5">
      <c r="A26" s="87"/>
      <c r="B26" s="150" t="s">
        <v>44</v>
      </c>
      <c r="C26" s="86"/>
      <c r="D26" s="86"/>
      <c r="E26" s="86"/>
      <c r="F26" s="86"/>
      <c r="G26" s="86"/>
      <c r="H26" s="121"/>
      <c r="I26" s="121"/>
      <c r="J26" s="121"/>
      <c r="K26" s="101"/>
      <c r="L26" s="86"/>
      <c r="M26" s="97"/>
      <c r="N26" s="97"/>
      <c r="O26" s="97"/>
      <c r="P26" s="97"/>
      <c r="Q26" s="97"/>
      <c r="R26" s="97"/>
      <c r="S26" s="121"/>
      <c r="T26" s="86"/>
      <c r="U26" s="88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</row>
    <row r="27" spans="1:42" s="90" customFormat="1" ht="48.75" customHeight="1">
      <c r="A27" s="87"/>
      <c r="B27" s="150" t="s">
        <v>90</v>
      </c>
      <c r="C27" s="86"/>
      <c r="D27" s="86"/>
      <c r="E27" s="86"/>
      <c r="F27" s="86"/>
      <c r="G27" s="86"/>
      <c r="H27" s="121"/>
      <c r="I27" s="121"/>
      <c r="J27" s="121"/>
      <c r="K27" s="101"/>
      <c r="L27" s="86"/>
      <c r="M27" s="97"/>
      <c r="N27" s="97"/>
      <c r="O27" s="97"/>
      <c r="P27" s="97"/>
      <c r="Q27" s="97"/>
      <c r="R27" s="97"/>
      <c r="S27" s="121"/>
      <c r="T27" s="86"/>
      <c r="U27" s="88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</row>
    <row r="28" spans="1:42" s="90" customFormat="1" ht="15.75">
      <c r="A28" s="87"/>
      <c r="B28" s="158"/>
      <c r="C28" s="86"/>
      <c r="D28" s="86"/>
      <c r="E28" s="86"/>
      <c r="F28" s="86"/>
      <c r="G28" s="86"/>
      <c r="H28" s="121"/>
      <c r="I28" s="121"/>
      <c r="J28" s="121"/>
      <c r="K28" s="101"/>
      <c r="L28" s="86"/>
      <c r="M28" s="97"/>
      <c r="N28" s="97"/>
      <c r="O28" s="97"/>
      <c r="P28" s="97"/>
      <c r="Q28" s="97"/>
      <c r="R28" s="97"/>
      <c r="S28" s="121"/>
      <c r="T28" s="86"/>
      <c r="U28" s="88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</row>
    <row r="29" spans="1:42" s="90" customFormat="1" ht="15.75">
      <c r="A29" s="114"/>
      <c r="B29" s="152">
        <v>2019</v>
      </c>
      <c r="C29" s="86"/>
      <c r="D29" s="86"/>
      <c r="E29" s="86"/>
      <c r="F29" s="86"/>
      <c r="G29" s="86"/>
      <c r="H29" s="119"/>
      <c r="I29" s="119"/>
      <c r="J29" s="119"/>
      <c r="K29" s="127"/>
      <c r="L29" s="86"/>
      <c r="M29" s="119"/>
      <c r="N29" s="119"/>
      <c r="O29" s="119"/>
      <c r="P29" s="119"/>
      <c r="Q29" s="119"/>
      <c r="R29" s="119"/>
      <c r="S29" s="121"/>
      <c r="T29" s="122"/>
      <c r="U29" s="128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</row>
    <row r="30" spans="1:42" s="90" customFormat="1" ht="15.75" customHeight="1">
      <c r="A30" s="268"/>
      <c r="B30" s="150" t="s">
        <v>71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</row>
    <row r="31" spans="1:42" s="133" customFormat="1" ht="31.5">
      <c r="A31" s="130"/>
      <c r="B31" s="150" t="s">
        <v>73</v>
      </c>
      <c r="C31" s="101"/>
      <c r="D31" s="101"/>
      <c r="E31" s="97"/>
      <c r="F31" s="131"/>
      <c r="G31" s="131"/>
      <c r="H31" s="97"/>
      <c r="I31" s="97"/>
      <c r="J31" s="97"/>
      <c r="K31" s="131"/>
      <c r="L31" s="97"/>
      <c r="M31" s="97"/>
      <c r="N31" s="97"/>
      <c r="O31" s="97"/>
      <c r="P31" s="97"/>
      <c r="Q31" s="97"/>
      <c r="R31" s="97"/>
      <c r="S31" s="121"/>
      <c r="T31" s="121"/>
      <c r="U31" s="88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</row>
    <row r="32" spans="1:42" s="133" customFormat="1" ht="31.5">
      <c r="A32" s="130"/>
      <c r="B32" s="150" t="s">
        <v>74</v>
      </c>
      <c r="C32" s="101"/>
      <c r="D32" s="101"/>
      <c r="E32" s="97"/>
      <c r="F32" s="131"/>
      <c r="G32" s="131"/>
      <c r="H32" s="97"/>
      <c r="I32" s="97"/>
      <c r="J32" s="97"/>
      <c r="K32" s="131"/>
      <c r="L32" s="97"/>
      <c r="M32" s="97"/>
      <c r="N32" s="97"/>
      <c r="O32" s="97"/>
      <c r="P32" s="97"/>
      <c r="Q32" s="97"/>
      <c r="R32" s="97"/>
      <c r="S32" s="121"/>
      <c r="T32" s="121"/>
      <c r="U32" s="88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</row>
    <row r="33" spans="1:42" s="133" customFormat="1" ht="15.75">
      <c r="A33" s="130"/>
      <c r="B33" s="158"/>
      <c r="C33" s="101"/>
      <c r="D33" s="101"/>
      <c r="E33" s="97"/>
      <c r="F33" s="131"/>
      <c r="G33" s="131"/>
      <c r="H33" s="97"/>
      <c r="I33" s="97"/>
      <c r="J33" s="97"/>
      <c r="K33" s="131"/>
      <c r="L33" s="97"/>
      <c r="M33" s="97"/>
      <c r="N33" s="97"/>
      <c r="O33" s="97"/>
      <c r="P33" s="97"/>
      <c r="Q33" s="97"/>
      <c r="R33" s="97"/>
      <c r="S33" s="121"/>
      <c r="T33" s="121"/>
      <c r="U33" s="8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</row>
    <row r="34" spans="1:42" s="133" customFormat="1" ht="15.75">
      <c r="A34" s="130"/>
      <c r="B34" s="152">
        <v>2020</v>
      </c>
      <c r="C34" s="101"/>
      <c r="D34" s="101"/>
      <c r="E34" s="97"/>
      <c r="F34" s="131"/>
      <c r="G34" s="131"/>
      <c r="H34" s="97"/>
      <c r="I34" s="97"/>
      <c r="J34" s="97"/>
      <c r="K34" s="131"/>
      <c r="L34" s="97"/>
      <c r="M34" s="97"/>
      <c r="N34" s="97"/>
      <c r="O34" s="97"/>
      <c r="P34" s="97"/>
      <c r="Q34" s="97"/>
      <c r="R34" s="97"/>
      <c r="S34" s="121"/>
      <c r="T34" s="121"/>
      <c r="U34" s="88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s="133" customFormat="1" ht="31.5">
      <c r="A35" s="130"/>
      <c r="B35" s="150" t="s">
        <v>75</v>
      </c>
      <c r="C35" s="101"/>
      <c r="D35" s="101"/>
      <c r="E35" s="97"/>
      <c r="F35" s="131"/>
      <c r="G35" s="131"/>
      <c r="H35" s="97"/>
      <c r="I35" s="97"/>
      <c r="J35" s="97"/>
      <c r="K35" s="131"/>
      <c r="L35" s="97"/>
      <c r="M35" s="97"/>
      <c r="N35" s="97"/>
      <c r="O35" s="97"/>
      <c r="P35" s="97"/>
      <c r="Q35" s="97"/>
      <c r="R35" s="97"/>
      <c r="S35" s="121"/>
      <c r="T35" s="121"/>
      <c r="U35" s="88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s="133" customFormat="1" ht="31.5">
      <c r="A36" s="130"/>
      <c r="B36" s="150" t="s">
        <v>77</v>
      </c>
      <c r="C36" s="101"/>
      <c r="D36" s="101"/>
      <c r="E36" s="97"/>
      <c r="F36" s="131"/>
      <c r="G36" s="131"/>
      <c r="H36" s="97"/>
      <c r="I36" s="97"/>
      <c r="J36" s="97"/>
      <c r="K36" s="131"/>
      <c r="L36" s="97"/>
      <c r="M36" s="97"/>
      <c r="N36" s="97"/>
      <c r="O36" s="97"/>
      <c r="P36" s="97"/>
      <c r="Q36" s="97"/>
      <c r="R36" s="97"/>
      <c r="S36" s="121"/>
      <c r="T36" s="121"/>
      <c r="U36" s="88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2:11" ht="15">
      <c r="B37" s="135"/>
      <c r="C37" s="16"/>
      <c r="D37" s="16"/>
      <c r="E37" s="16"/>
      <c r="F37" s="16"/>
      <c r="G37" s="16"/>
      <c r="H37" s="16"/>
      <c r="I37" s="16"/>
      <c r="J37" s="16"/>
      <c r="K37" s="136"/>
    </row>
  </sheetData>
  <sheetProtection/>
  <mergeCells count="26">
    <mergeCell ref="Q2:U2"/>
    <mergeCell ref="Q6:U14"/>
    <mergeCell ref="A15:T15"/>
    <mergeCell ref="B16:T16"/>
    <mergeCell ref="B17:B19"/>
    <mergeCell ref="C17:D17"/>
    <mergeCell ref="E17:E19"/>
    <mergeCell ref="F17:F19"/>
    <mergeCell ref="G17:G19"/>
    <mergeCell ref="H17:H19"/>
    <mergeCell ref="I17:J17"/>
    <mergeCell ref="K17:K19"/>
    <mergeCell ref="L17:L19"/>
    <mergeCell ref="M17:Q17"/>
    <mergeCell ref="R17:R19"/>
    <mergeCell ref="S17:S19"/>
    <mergeCell ref="T17:T19"/>
    <mergeCell ref="U17:U19"/>
    <mergeCell ref="C18:C19"/>
    <mergeCell ref="D18:D19"/>
    <mergeCell ref="I18:I19"/>
    <mergeCell ref="J18:J19"/>
    <mergeCell ref="M18:M19"/>
    <mergeCell ref="N18:N19"/>
    <mergeCell ref="O18:P18"/>
    <mergeCell ref="Q18:Q19"/>
  </mergeCells>
  <conditionalFormatting sqref="R24">
    <cfRule type="cellIs" priority="37" dxfId="0" operator="equal" stopIfTrue="1">
      <formula>$B$19</formula>
    </cfRule>
  </conditionalFormatting>
  <conditionalFormatting sqref="S23">
    <cfRule type="cellIs" priority="32" dxfId="0" operator="equal" stopIfTrue="1">
      <formula>$B$19</formula>
    </cfRule>
  </conditionalFormatting>
  <conditionalFormatting sqref="S26:S28">
    <cfRule type="cellIs" priority="29" dxfId="0" operator="equal" stopIfTrue="1">
      <formula>$B$19</formula>
    </cfRule>
  </conditionalFormatting>
  <conditionalFormatting sqref="S31:S36">
    <cfRule type="cellIs" priority="28" dxfId="0" operator="equal" stopIfTrue="1">
      <formula>$B$19</formula>
    </cfRule>
  </conditionalFormatting>
  <conditionalFormatting sqref="B35:B36 B30:B33">
    <cfRule type="cellIs" priority="1" dxfId="0" operator="equal">
      <formula>'П Респуб'!#REF!</formula>
    </cfRule>
  </conditionalFormatting>
  <conditionalFormatting sqref="B23:B28">
    <cfRule type="cellIs" priority="2" dxfId="0" operator="equal">
      <formula>'П Респуб'!#REF!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52">
      <selection activeCell="B15" sqref="B15:O16"/>
    </sheetView>
  </sheetViews>
  <sheetFormatPr defaultColWidth="9.00390625" defaultRowHeight="12.75"/>
  <cols>
    <col min="1" max="1" width="3.75390625" style="34" customWidth="1"/>
    <col min="2" max="3" width="19.875" style="151" customWidth="1"/>
    <col min="4" max="4" width="15.875" style="28" customWidth="1"/>
    <col min="5" max="5" width="12.25390625" style="28" customWidth="1"/>
    <col min="6" max="6" width="14.375" style="28" bestFit="1" customWidth="1"/>
    <col min="7" max="7" width="12.625" style="28" customWidth="1"/>
    <col min="8" max="8" width="10.25390625" style="28" customWidth="1"/>
    <col min="9" max="9" width="14.625" style="182" bestFit="1" customWidth="1"/>
    <col min="10" max="10" width="13.375" style="190" customWidth="1"/>
    <col min="11" max="11" width="14.625" style="173" bestFit="1" customWidth="1"/>
    <col min="12" max="12" width="13.125" style="204" customWidth="1"/>
    <col min="13" max="13" width="10.875" style="197" customWidth="1"/>
    <col min="14" max="14" width="9.375" style="28" bestFit="1" customWidth="1"/>
    <col min="15" max="15" width="13.375" style="213" customWidth="1"/>
    <col min="16" max="16384" width="9.125" style="28" customWidth="1"/>
  </cols>
  <sheetData>
    <row r="1" spans="1:19" ht="15.75" customHeight="1">
      <c r="A1" s="31"/>
      <c r="B1" s="149"/>
      <c r="C1" s="149"/>
      <c r="D1" s="17"/>
      <c r="E1" s="17"/>
      <c r="F1" s="17"/>
      <c r="G1" s="17"/>
      <c r="H1" s="17"/>
      <c r="I1" s="175"/>
      <c r="J1" s="184"/>
      <c r="K1" s="168"/>
      <c r="L1" s="198"/>
      <c r="M1" s="192"/>
      <c r="N1" s="17"/>
      <c r="O1" s="475" t="s">
        <v>37</v>
      </c>
      <c r="P1" s="476"/>
      <c r="Q1" s="476"/>
      <c r="R1" s="476"/>
      <c r="S1" s="476"/>
    </row>
    <row r="2" spans="1:19" ht="15">
      <c r="A2" s="31"/>
      <c r="B2" s="149"/>
      <c r="C2" s="149"/>
      <c r="D2" s="17"/>
      <c r="E2" s="17"/>
      <c r="F2" s="17"/>
      <c r="G2" s="17"/>
      <c r="H2" s="17"/>
      <c r="I2" s="175"/>
      <c r="J2" s="184"/>
      <c r="K2" s="168"/>
      <c r="L2" s="198"/>
      <c r="M2" s="192"/>
      <c r="N2" s="17"/>
      <c r="O2" s="476"/>
      <c r="P2" s="476"/>
      <c r="Q2" s="476"/>
      <c r="R2" s="476"/>
      <c r="S2" s="476"/>
    </row>
    <row r="3" spans="1:19" ht="15">
      <c r="A3" s="31"/>
      <c r="B3" s="149"/>
      <c r="C3" s="149"/>
      <c r="D3" s="17"/>
      <c r="E3" s="17"/>
      <c r="F3" s="17"/>
      <c r="G3" s="17"/>
      <c r="H3" s="17"/>
      <c r="I3" s="175"/>
      <c r="J3" s="184"/>
      <c r="K3" s="168"/>
      <c r="L3" s="198"/>
      <c r="M3" s="192"/>
      <c r="N3" s="17"/>
      <c r="O3" s="476"/>
      <c r="P3" s="476"/>
      <c r="Q3" s="476"/>
      <c r="R3" s="476"/>
      <c r="S3" s="476"/>
    </row>
    <row r="4" spans="1:19" ht="15">
      <c r="A4" s="31"/>
      <c r="B4" s="149"/>
      <c r="C4" s="149"/>
      <c r="D4" s="17"/>
      <c r="E4" s="17"/>
      <c r="F4" s="17"/>
      <c r="G4" s="17"/>
      <c r="H4" s="17"/>
      <c r="I4" s="175"/>
      <c r="J4" s="184"/>
      <c r="K4" s="168"/>
      <c r="L4" s="198"/>
      <c r="M4" s="192"/>
      <c r="N4" s="17"/>
      <c r="O4" s="476"/>
      <c r="P4" s="476"/>
      <c r="Q4" s="476"/>
      <c r="R4" s="476"/>
      <c r="S4" s="476"/>
    </row>
    <row r="5" spans="1:19" ht="15">
      <c r="A5" s="31"/>
      <c r="B5" s="149"/>
      <c r="C5" s="149"/>
      <c r="D5" s="17"/>
      <c r="E5" s="17"/>
      <c r="F5" s="17"/>
      <c r="G5" s="17"/>
      <c r="H5" s="17"/>
      <c r="I5" s="175"/>
      <c r="J5" s="184"/>
      <c r="K5" s="168"/>
      <c r="L5" s="198"/>
      <c r="M5" s="192"/>
      <c r="N5" s="17"/>
      <c r="O5" s="476"/>
      <c r="P5" s="476"/>
      <c r="Q5" s="476"/>
      <c r="R5" s="476"/>
      <c r="S5" s="476"/>
    </row>
    <row r="6" spans="1:19" ht="15">
      <c r="A6" s="31"/>
      <c r="B6" s="149"/>
      <c r="C6" s="149"/>
      <c r="D6" s="17"/>
      <c r="E6" s="17"/>
      <c r="F6" s="17"/>
      <c r="G6" s="17"/>
      <c r="H6" s="17"/>
      <c r="I6" s="175"/>
      <c r="J6" s="184"/>
      <c r="K6" s="168"/>
      <c r="L6" s="198"/>
      <c r="M6" s="192"/>
      <c r="N6" s="17"/>
      <c r="O6" s="476"/>
      <c r="P6" s="476"/>
      <c r="Q6" s="476"/>
      <c r="R6" s="476"/>
      <c r="S6" s="476"/>
    </row>
    <row r="7" spans="1:19" ht="15" customHeight="1">
      <c r="A7" s="31"/>
      <c r="B7" s="149"/>
      <c r="C7" s="149"/>
      <c r="D7" s="17"/>
      <c r="E7" s="17"/>
      <c r="F7" s="17"/>
      <c r="G7" s="17"/>
      <c r="H7" s="17"/>
      <c r="I7" s="175"/>
      <c r="J7" s="184"/>
      <c r="K7" s="168"/>
      <c r="L7" s="198"/>
      <c r="M7" s="192"/>
      <c r="N7" s="17"/>
      <c r="O7" s="476"/>
      <c r="P7" s="476"/>
      <c r="Q7" s="476"/>
      <c r="R7" s="476"/>
      <c r="S7" s="476"/>
    </row>
    <row r="8" spans="1:19" ht="15">
      <c r="A8" s="31"/>
      <c r="B8" s="149"/>
      <c r="C8" s="149"/>
      <c r="D8" s="17"/>
      <c r="E8" s="17"/>
      <c r="F8" s="17"/>
      <c r="G8" s="17"/>
      <c r="H8" s="17"/>
      <c r="I8" s="175"/>
      <c r="J8" s="184"/>
      <c r="K8" s="168"/>
      <c r="L8" s="198"/>
      <c r="M8" s="192"/>
      <c r="N8" s="17"/>
      <c r="O8" s="476"/>
      <c r="P8" s="476"/>
      <c r="Q8" s="476"/>
      <c r="R8" s="476"/>
      <c r="S8" s="476"/>
    </row>
    <row r="9" spans="1:22" ht="15.75">
      <c r="A9" s="32"/>
      <c r="B9" s="148"/>
      <c r="C9" s="148"/>
      <c r="D9" s="2"/>
      <c r="E9" s="2"/>
      <c r="F9" s="2"/>
      <c r="G9" s="2"/>
      <c r="H9" s="2"/>
      <c r="I9" s="176"/>
      <c r="J9" s="185"/>
      <c r="K9" s="169"/>
      <c r="L9" s="199"/>
      <c r="M9" s="206"/>
      <c r="N9" s="12"/>
      <c r="O9" s="476"/>
      <c r="P9" s="476"/>
      <c r="Q9" s="476"/>
      <c r="R9" s="476"/>
      <c r="S9" s="476"/>
      <c r="T9" s="13"/>
      <c r="U9" s="2"/>
      <c r="V9" s="1"/>
    </row>
    <row r="10" spans="1:22" ht="62.25" customHeight="1">
      <c r="A10" s="32"/>
      <c r="B10" s="472" t="s">
        <v>92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207"/>
      <c r="P10" s="157"/>
      <c r="Q10" s="157"/>
      <c r="R10" s="157"/>
      <c r="S10" s="29"/>
      <c r="T10" s="13"/>
      <c r="U10" s="2"/>
      <c r="V10" s="1"/>
    </row>
    <row r="11" spans="1:22" ht="18.75">
      <c r="A11" s="32"/>
      <c r="B11" s="145"/>
      <c r="C11" s="145"/>
      <c r="D11" s="14"/>
      <c r="E11" s="14"/>
      <c r="F11" s="14"/>
      <c r="G11" s="14"/>
      <c r="H11" s="14"/>
      <c r="I11" s="177"/>
      <c r="J11" s="186"/>
      <c r="K11" s="170"/>
      <c r="L11" s="200"/>
      <c r="M11" s="193"/>
      <c r="N11" s="14"/>
      <c r="O11" s="208"/>
      <c r="P11" s="17"/>
      <c r="Q11" s="17"/>
      <c r="R11" s="17"/>
      <c r="S11" s="17"/>
      <c r="T11" s="13"/>
      <c r="U11" s="2"/>
      <c r="V11" s="1"/>
    </row>
    <row r="12" spans="1:22" ht="58.5" customHeight="1">
      <c r="A12" s="30" t="s">
        <v>1</v>
      </c>
      <c r="B12" s="30" t="s">
        <v>13</v>
      </c>
      <c r="C12" s="71" t="s">
        <v>95</v>
      </c>
      <c r="D12" s="44" t="s">
        <v>35</v>
      </c>
      <c r="E12" s="45" t="s">
        <v>55</v>
      </c>
      <c r="F12" s="45" t="s">
        <v>21</v>
      </c>
      <c r="G12" s="477" t="s">
        <v>43</v>
      </c>
      <c r="H12" s="477"/>
      <c r="I12" s="225">
        <v>460.52</v>
      </c>
      <c r="J12" s="226">
        <v>369.72</v>
      </c>
      <c r="K12" s="227">
        <v>527.63</v>
      </c>
      <c r="L12" s="228">
        <v>1619</v>
      </c>
      <c r="M12" s="229">
        <v>438.66</v>
      </c>
      <c r="N12" s="478" t="s">
        <v>93</v>
      </c>
      <c r="O12" s="478"/>
      <c r="P12" s="517" t="s">
        <v>26</v>
      </c>
      <c r="Q12" s="518"/>
      <c r="R12" s="464" t="s">
        <v>22</v>
      </c>
      <c r="S12" s="460"/>
      <c r="T12" s="13"/>
      <c r="U12" s="2"/>
      <c r="V12" s="1"/>
    </row>
    <row r="13" spans="1:22" ht="31.5">
      <c r="A13" s="46"/>
      <c r="B13" s="30" t="s">
        <v>15</v>
      </c>
      <c r="C13" s="30"/>
      <c r="D13" s="39" t="s">
        <v>9</v>
      </c>
      <c r="E13" s="231" t="s">
        <v>6</v>
      </c>
      <c r="F13" s="39" t="s">
        <v>9</v>
      </c>
      <c r="G13" s="231" t="s">
        <v>6</v>
      </c>
      <c r="H13" s="231" t="s">
        <v>9</v>
      </c>
      <c r="I13" s="178" t="s">
        <v>94</v>
      </c>
      <c r="J13" s="187" t="s">
        <v>40</v>
      </c>
      <c r="K13" s="171" t="s">
        <v>41</v>
      </c>
      <c r="L13" s="201" t="s">
        <v>52</v>
      </c>
      <c r="M13" s="194" t="s">
        <v>42</v>
      </c>
      <c r="N13" s="231" t="s">
        <v>6</v>
      </c>
      <c r="O13" s="209" t="s">
        <v>9</v>
      </c>
      <c r="P13" s="3" t="s">
        <v>16</v>
      </c>
      <c r="Q13" s="3" t="s">
        <v>9</v>
      </c>
      <c r="R13" s="464" t="s">
        <v>9</v>
      </c>
      <c r="S13" s="513"/>
      <c r="T13" s="13"/>
      <c r="U13" s="2"/>
      <c r="V13" s="1"/>
    </row>
    <row r="14" spans="1:22" ht="15.75">
      <c r="A14" s="47">
        <v>1</v>
      </c>
      <c r="B14" s="30">
        <v>2</v>
      </c>
      <c r="C14" s="30"/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178">
        <v>44058</v>
      </c>
      <c r="J14" s="187"/>
      <c r="K14" s="171">
        <v>12588</v>
      </c>
      <c r="L14" s="201">
        <v>443427</v>
      </c>
      <c r="M14" s="194">
        <v>262250</v>
      </c>
      <c r="N14" s="39"/>
      <c r="O14" s="210"/>
      <c r="P14" s="3">
        <v>14</v>
      </c>
      <c r="Q14" s="3">
        <v>15</v>
      </c>
      <c r="R14" s="464">
        <v>16</v>
      </c>
      <c r="S14" s="460"/>
      <c r="T14" s="13"/>
      <c r="U14" s="2"/>
      <c r="V14" s="1"/>
    </row>
    <row r="15" spans="1:22" ht="15.75">
      <c r="A15" s="47"/>
      <c r="B15" s="514">
        <v>2018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P15" s="3"/>
      <c r="Q15" s="3"/>
      <c r="R15" s="63"/>
      <c r="S15" s="62"/>
      <c r="T15" s="13"/>
      <c r="U15" s="2"/>
      <c r="V15" s="1"/>
    </row>
    <row r="16" spans="1:22" ht="33.75" customHeight="1">
      <c r="A16" s="38">
        <v>1</v>
      </c>
      <c r="B16" s="150" t="s">
        <v>54</v>
      </c>
      <c r="C16" s="67" t="s">
        <v>72</v>
      </c>
      <c r="D16" s="236">
        <f>F16+H16+I16+J16+K16+L16+M16+O16</f>
        <v>748179.34</v>
      </c>
      <c r="E16" s="237">
        <v>1418</v>
      </c>
      <c r="F16" s="237"/>
      <c r="G16" s="237"/>
      <c r="H16" s="237"/>
      <c r="I16" s="238"/>
      <c r="J16" s="239"/>
      <c r="K16" s="240">
        <f>$K$12*E16</f>
        <v>748179.34</v>
      </c>
      <c r="L16" s="241"/>
      <c r="M16" s="242"/>
      <c r="N16" s="237"/>
      <c r="O16" s="243"/>
      <c r="P16" s="3"/>
      <c r="Q16" s="3"/>
      <c r="R16" s="3"/>
      <c r="S16" s="3"/>
      <c r="T16" s="13"/>
      <c r="U16" s="2"/>
      <c r="V16" s="1"/>
    </row>
    <row r="17" spans="1:22" ht="31.5">
      <c r="A17" s="38">
        <v>2</v>
      </c>
      <c r="B17" s="150" t="s">
        <v>87</v>
      </c>
      <c r="C17" s="67" t="s">
        <v>72</v>
      </c>
      <c r="D17" s="236">
        <f aca="true" t="shared" si="0" ref="D17:D40">F17+H17+I17+J17+K17+L17+M17+O17</f>
        <v>481476.9521</v>
      </c>
      <c r="E17" s="237">
        <v>888.67</v>
      </c>
      <c r="F17" s="237">
        <v>12588</v>
      </c>
      <c r="G17" s="237"/>
      <c r="H17" s="237"/>
      <c r="I17" s="238"/>
      <c r="J17" s="239"/>
      <c r="K17" s="240">
        <f>$K$12*E17</f>
        <v>468888.9521</v>
      </c>
      <c r="L17" s="241"/>
      <c r="M17" s="242"/>
      <c r="N17" s="237"/>
      <c r="O17" s="243"/>
      <c r="P17" s="3"/>
      <c r="Q17" s="3"/>
      <c r="R17" s="3"/>
      <c r="S17" s="3"/>
      <c r="T17" s="13"/>
      <c r="U17" s="2"/>
      <c r="V17" s="1"/>
    </row>
    <row r="18" spans="1:22" ht="31.5">
      <c r="A18" s="38">
        <v>3</v>
      </c>
      <c r="B18" s="150" t="s">
        <v>88</v>
      </c>
      <c r="C18" s="67" t="s">
        <v>72</v>
      </c>
      <c r="D18" s="236">
        <f t="shared" si="0"/>
        <v>152394.12110000002</v>
      </c>
      <c r="E18" s="237">
        <v>264.97</v>
      </c>
      <c r="F18" s="237">
        <v>12588</v>
      </c>
      <c r="G18" s="237"/>
      <c r="H18" s="237"/>
      <c r="I18" s="238"/>
      <c r="J18" s="239"/>
      <c r="K18" s="240">
        <f>$K$12*E18</f>
        <v>139806.12110000002</v>
      </c>
      <c r="L18" s="241"/>
      <c r="M18" s="242"/>
      <c r="N18" s="237"/>
      <c r="O18" s="243"/>
      <c r="P18" s="3"/>
      <c r="Q18" s="3"/>
      <c r="R18" s="3"/>
      <c r="S18" s="3"/>
      <c r="T18" s="13"/>
      <c r="U18" s="2"/>
      <c r="V18" s="1"/>
    </row>
    <row r="19" spans="1:22" ht="105">
      <c r="A19" s="38">
        <v>4</v>
      </c>
      <c r="B19" s="150" t="s">
        <v>44</v>
      </c>
      <c r="C19" s="67" t="s">
        <v>89</v>
      </c>
      <c r="D19" s="236">
        <f t="shared" si="0"/>
        <v>936242.6548</v>
      </c>
      <c r="E19" s="237">
        <v>364.27</v>
      </c>
      <c r="F19" s="237">
        <v>44058</v>
      </c>
      <c r="G19" s="237"/>
      <c r="H19" s="237"/>
      <c r="I19" s="238">
        <f>E19*I12</f>
        <v>167753.62039999999</v>
      </c>
      <c r="J19" s="239">
        <f>E19*J12</f>
        <v>134677.9044</v>
      </c>
      <c r="K19" s="240"/>
      <c r="L19" s="241">
        <f>E19*L12</f>
        <v>589753.13</v>
      </c>
      <c r="M19" s="242"/>
      <c r="N19" s="237"/>
      <c r="O19" s="243"/>
      <c r="P19" s="3"/>
      <c r="Q19" s="3"/>
      <c r="R19" s="3"/>
      <c r="S19" s="3"/>
      <c r="T19" s="13"/>
      <c r="U19" s="2"/>
      <c r="V19" s="1"/>
    </row>
    <row r="20" spans="1:22" ht="47.25">
      <c r="A20" s="38">
        <v>5</v>
      </c>
      <c r="B20" s="150" t="s">
        <v>90</v>
      </c>
      <c r="C20" s="156" t="s">
        <v>91</v>
      </c>
      <c r="D20" s="236">
        <f t="shared" si="0"/>
        <v>947699.2</v>
      </c>
      <c r="E20" s="237">
        <v>391.11</v>
      </c>
      <c r="F20" s="237"/>
      <c r="G20" s="237"/>
      <c r="H20" s="237"/>
      <c r="I20" s="238"/>
      <c r="J20" s="239"/>
      <c r="K20" s="240"/>
      <c r="L20" s="241"/>
      <c r="M20" s="242"/>
      <c r="N20" s="240">
        <v>392</v>
      </c>
      <c r="O20" s="243">
        <f>392*2417.6</f>
        <v>947699.2</v>
      </c>
      <c r="P20" s="69"/>
      <c r="Q20" s="3"/>
      <c r="R20" s="3"/>
      <c r="S20" s="3"/>
      <c r="T20" s="13"/>
      <c r="U20" s="2"/>
      <c r="V20" s="1"/>
    </row>
    <row r="21" spans="1:21" s="163" customFormat="1" ht="24" customHeight="1">
      <c r="A21" s="55"/>
      <c r="B21" s="158"/>
      <c r="C21" s="159"/>
      <c r="D21" s="230">
        <f t="shared" si="0"/>
        <v>3265992.268</v>
      </c>
      <c r="E21" s="215">
        <f>SUM(E16:E20)</f>
        <v>3327.0200000000004</v>
      </c>
      <c r="F21" s="215">
        <f aca="true" t="shared" si="1" ref="F21:N21">SUM(F16:F20)</f>
        <v>69234</v>
      </c>
      <c r="G21" s="215">
        <f t="shared" si="1"/>
        <v>0</v>
      </c>
      <c r="H21" s="215">
        <f t="shared" si="1"/>
        <v>0</v>
      </c>
      <c r="I21" s="215">
        <f t="shared" si="1"/>
        <v>167753.62039999999</v>
      </c>
      <c r="J21" s="215">
        <f t="shared" si="1"/>
        <v>134677.9044</v>
      </c>
      <c r="K21" s="215">
        <f t="shared" si="1"/>
        <v>1356874.4132</v>
      </c>
      <c r="L21" s="215">
        <f t="shared" si="1"/>
        <v>589753.13</v>
      </c>
      <c r="M21" s="215">
        <f t="shared" si="1"/>
        <v>0</v>
      </c>
      <c r="N21" s="215">
        <f t="shared" si="1"/>
        <v>392</v>
      </c>
      <c r="O21" s="215">
        <f>SUM(O16:O20)</f>
        <v>947699.2</v>
      </c>
      <c r="P21" s="160"/>
      <c r="Q21" s="56"/>
      <c r="R21" s="56"/>
      <c r="S21" s="56"/>
      <c r="T21" s="161"/>
      <c r="U21" s="162"/>
    </row>
    <row r="22" spans="1:22" ht="15.75">
      <c r="A22" s="38"/>
      <c r="B22" s="152">
        <v>2019</v>
      </c>
      <c r="C22" s="152"/>
      <c r="D22" s="236">
        <f t="shared" si="0"/>
        <v>0</v>
      </c>
      <c r="E22" s="244"/>
      <c r="F22" s="237"/>
      <c r="G22" s="237"/>
      <c r="H22" s="237"/>
      <c r="I22" s="238"/>
      <c r="J22" s="239"/>
      <c r="K22" s="240"/>
      <c r="L22" s="241"/>
      <c r="M22" s="242"/>
      <c r="N22" s="237"/>
      <c r="O22" s="243"/>
      <c r="P22" s="69"/>
      <c r="Q22" s="3"/>
      <c r="R22" s="3"/>
      <c r="S22" s="3"/>
      <c r="T22" s="13"/>
      <c r="U22" s="2"/>
      <c r="V22" s="1"/>
    </row>
    <row r="23" spans="1:22" ht="31.5">
      <c r="A23" s="153"/>
      <c r="B23" s="150" t="s">
        <v>71</v>
      </c>
      <c r="C23" s="67" t="s">
        <v>72</v>
      </c>
      <c r="D23" s="236">
        <f t="shared" si="0"/>
        <v>695073.3805</v>
      </c>
      <c r="E23" s="215">
        <v>1317.35</v>
      </c>
      <c r="F23" s="215"/>
      <c r="G23" s="215"/>
      <c r="H23" s="215"/>
      <c r="I23" s="245"/>
      <c r="J23" s="246"/>
      <c r="K23" s="223">
        <f>E23*K12</f>
        <v>695073.3805</v>
      </c>
      <c r="L23" s="247"/>
      <c r="M23" s="248"/>
      <c r="N23" s="249"/>
      <c r="O23" s="250"/>
      <c r="P23" s="15"/>
      <c r="Q23" s="15"/>
      <c r="R23" s="15"/>
      <c r="S23" s="11"/>
      <c r="T23" s="13"/>
      <c r="U23" s="2"/>
      <c r="V23" s="1"/>
    </row>
    <row r="24" spans="1:22" ht="31.5">
      <c r="A24" s="153"/>
      <c r="B24" s="150" t="s">
        <v>73</v>
      </c>
      <c r="C24" s="67" t="s">
        <v>72</v>
      </c>
      <c r="D24" s="236">
        <f t="shared" si="0"/>
        <v>137025.511</v>
      </c>
      <c r="E24" s="215">
        <v>259.7</v>
      </c>
      <c r="F24" s="215"/>
      <c r="G24" s="215"/>
      <c r="H24" s="215"/>
      <c r="I24" s="245"/>
      <c r="J24" s="246"/>
      <c r="K24" s="223">
        <f>E24*K12</f>
        <v>137025.511</v>
      </c>
      <c r="L24" s="247"/>
      <c r="M24" s="248"/>
      <c r="N24" s="249"/>
      <c r="O24" s="250"/>
      <c r="P24" s="15"/>
      <c r="Q24" s="15"/>
      <c r="R24" s="15"/>
      <c r="S24" s="11"/>
      <c r="T24" s="13"/>
      <c r="U24" s="2"/>
      <c r="V24" s="1"/>
    </row>
    <row r="25" spans="1:22" ht="30" customHeight="1">
      <c r="A25" s="154"/>
      <c r="B25" s="150" t="s">
        <v>74</v>
      </c>
      <c r="C25" s="67" t="s">
        <v>72</v>
      </c>
      <c r="D25" s="236">
        <f t="shared" si="0"/>
        <v>107847.572</v>
      </c>
      <c r="E25" s="215">
        <v>204.4</v>
      </c>
      <c r="F25" s="215"/>
      <c r="G25" s="215"/>
      <c r="H25" s="215"/>
      <c r="I25" s="245"/>
      <c r="J25" s="246"/>
      <c r="K25" s="223">
        <f>E25*K12</f>
        <v>107847.572</v>
      </c>
      <c r="L25" s="247"/>
      <c r="M25" s="248"/>
      <c r="N25" s="249"/>
      <c r="O25" s="250"/>
      <c r="P25" s="15"/>
      <c r="Q25" s="15"/>
      <c r="R25" s="15"/>
      <c r="S25" s="11"/>
      <c r="T25" s="13"/>
      <c r="U25" s="2"/>
      <c r="V25" s="1"/>
    </row>
    <row r="26" spans="1:21" s="163" customFormat="1" ht="30" customHeight="1">
      <c r="A26" s="164"/>
      <c r="B26" s="158"/>
      <c r="C26" s="66"/>
      <c r="D26" s="230">
        <f t="shared" si="0"/>
        <v>939946.4635</v>
      </c>
      <c r="E26" s="215">
        <f>SUM(E23:E25)</f>
        <v>1781.45</v>
      </c>
      <c r="F26" s="215">
        <f aca="true" t="shared" si="2" ref="F26:O26">SUM(F23:F25)</f>
        <v>0</v>
      </c>
      <c r="G26" s="215">
        <f t="shared" si="2"/>
        <v>0</v>
      </c>
      <c r="H26" s="215">
        <f t="shared" si="2"/>
        <v>0</v>
      </c>
      <c r="I26" s="215">
        <f t="shared" si="2"/>
        <v>0</v>
      </c>
      <c r="J26" s="215">
        <f t="shared" si="2"/>
        <v>0</v>
      </c>
      <c r="K26" s="215">
        <f t="shared" si="2"/>
        <v>939946.4635</v>
      </c>
      <c r="L26" s="215">
        <f t="shared" si="2"/>
        <v>0</v>
      </c>
      <c r="M26" s="215">
        <f t="shared" si="2"/>
        <v>0</v>
      </c>
      <c r="N26" s="215">
        <f t="shared" si="2"/>
        <v>0</v>
      </c>
      <c r="O26" s="215">
        <f t="shared" si="2"/>
        <v>0</v>
      </c>
      <c r="P26" s="12"/>
      <c r="Q26" s="12"/>
      <c r="R26" s="12"/>
      <c r="S26" s="10"/>
      <c r="T26" s="161"/>
      <c r="U26" s="162"/>
    </row>
    <row r="27" spans="1:22" ht="17.25" customHeight="1">
      <c r="A27" s="70"/>
      <c r="B27" s="152">
        <v>2020</v>
      </c>
      <c r="C27" s="152"/>
      <c r="D27" s="236">
        <f t="shared" si="0"/>
        <v>0</v>
      </c>
      <c r="E27" s="244"/>
      <c r="F27" s="249"/>
      <c r="G27" s="249"/>
      <c r="H27" s="251"/>
      <c r="I27" s="252"/>
      <c r="J27" s="224"/>
      <c r="K27" s="253"/>
      <c r="L27" s="254"/>
      <c r="M27" s="255"/>
      <c r="N27" s="256"/>
      <c r="O27" s="257"/>
      <c r="P27" s="15"/>
      <c r="Q27" s="15"/>
      <c r="R27" s="15"/>
      <c r="S27" s="11"/>
      <c r="T27" s="13"/>
      <c r="U27" s="2"/>
      <c r="V27" s="1"/>
    </row>
    <row r="28" spans="1:22" ht="31.5">
      <c r="A28" s="70"/>
      <c r="B28" s="150" t="s">
        <v>75</v>
      </c>
      <c r="C28" s="141" t="s">
        <v>76</v>
      </c>
      <c r="D28" s="236">
        <f t="shared" si="0"/>
        <v>327771.5688</v>
      </c>
      <c r="E28" s="249">
        <v>886.54</v>
      </c>
      <c r="F28" s="249"/>
      <c r="G28" s="249"/>
      <c r="H28" s="251"/>
      <c r="I28" s="252"/>
      <c r="J28" s="224">
        <f>E28*J12</f>
        <v>327771.5688</v>
      </c>
      <c r="K28" s="253"/>
      <c r="L28" s="254"/>
      <c r="M28" s="255"/>
      <c r="N28" s="256"/>
      <c r="O28" s="257"/>
      <c r="P28" s="15"/>
      <c r="Q28" s="15"/>
      <c r="R28" s="15"/>
      <c r="S28" s="11"/>
      <c r="T28" s="13"/>
      <c r="U28" s="2"/>
      <c r="V28" s="1"/>
    </row>
    <row r="29" spans="1:22" ht="31.5">
      <c r="A29" s="70"/>
      <c r="B29" s="150" t="s">
        <v>77</v>
      </c>
      <c r="C29" s="141" t="s">
        <v>78</v>
      </c>
      <c r="D29" s="236">
        <f t="shared" si="0"/>
        <v>4111806.6799999997</v>
      </c>
      <c r="E29" s="249">
        <v>2539.72</v>
      </c>
      <c r="F29" s="249"/>
      <c r="G29" s="249"/>
      <c r="H29" s="251"/>
      <c r="I29" s="252"/>
      <c r="J29" s="224"/>
      <c r="K29" s="253"/>
      <c r="L29" s="254">
        <f>L12*E29</f>
        <v>4111806.6799999997</v>
      </c>
      <c r="M29" s="255"/>
      <c r="N29" s="258"/>
      <c r="O29" s="257"/>
      <c r="P29" s="15"/>
      <c r="Q29" s="15"/>
      <c r="R29" s="15"/>
      <c r="S29" s="11"/>
      <c r="T29" s="13"/>
      <c r="U29" s="2"/>
      <c r="V29" s="1"/>
    </row>
    <row r="30" spans="1:21" s="163" customFormat="1" ht="15.75">
      <c r="A30" s="165"/>
      <c r="B30" s="158"/>
      <c r="C30" s="166"/>
      <c r="D30" s="230">
        <f t="shared" si="0"/>
        <v>4439578.2488</v>
      </c>
      <c r="E30" s="215">
        <f>SUM(E28:E29)</f>
        <v>3426.2599999999998</v>
      </c>
      <c r="F30" s="215">
        <f aca="true" t="shared" si="3" ref="F30:O30">SUM(F28:F29)</f>
        <v>0</v>
      </c>
      <c r="G30" s="215">
        <f t="shared" si="3"/>
        <v>0</v>
      </c>
      <c r="H30" s="215">
        <f t="shared" si="3"/>
        <v>0</v>
      </c>
      <c r="I30" s="215">
        <f t="shared" si="3"/>
        <v>0</v>
      </c>
      <c r="J30" s="215">
        <f t="shared" si="3"/>
        <v>327771.5688</v>
      </c>
      <c r="K30" s="215">
        <f t="shared" si="3"/>
        <v>0</v>
      </c>
      <c r="L30" s="215">
        <f t="shared" si="3"/>
        <v>4111806.6799999997</v>
      </c>
      <c r="M30" s="215">
        <f t="shared" si="3"/>
        <v>0</v>
      </c>
      <c r="N30" s="215">
        <f t="shared" si="3"/>
        <v>0</v>
      </c>
      <c r="O30" s="215">
        <f t="shared" si="3"/>
        <v>0</v>
      </c>
      <c r="P30" s="12"/>
      <c r="Q30" s="12"/>
      <c r="R30" s="12"/>
      <c r="S30" s="10"/>
      <c r="T30" s="161"/>
      <c r="U30" s="162"/>
    </row>
    <row r="31" spans="1:22" ht="18" customHeight="1">
      <c r="A31" s="70"/>
      <c r="B31" s="152">
        <v>2021</v>
      </c>
      <c r="C31" s="152"/>
      <c r="D31" s="236"/>
      <c r="E31" s="244"/>
      <c r="F31" s="249"/>
      <c r="G31" s="249"/>
      <c r="H31" s="251"/>
      <c r="I31" s="252"/>
      <c r="J31" s="224"/>
      <c r="K31" s="253"/>
      <c r="L31" s="254"/>
      <c r="M31" s="255"/>
      <c r="N31" s="256"/>
      <c r="O31" s="257"/>
      <c r="P31" s="15"/>
      <c r="Q31" s="15"/>
      <c r="R31" s="15"/>
      <c r="S31" s="11"/>
      <c r="T31" s="13"/>
      <c r="U31" s="2"/>
      <c r="V31" s="1"/>
    </row>
    <row r="32" spans="1:22" ht="64.5" customHeight="1">
      <c r="A32" s="70"/>
      <c r="B32" s="155" t="s">
        <v>53</v>
      </c>
      <c r="C32" s="67" t="s">
        <v>79</v>
      </c>
      <c r="D32" s="236">
        <f t="shared" si="0"/>
        <v>769634.64</v>
      </c>
      <c r="E32" s="249">
        <v>387</v>
      </c>
      <c r="F32" s="249"/>
      <c r="G32" s="249"/>
      <c r="H32" s="251"/>
      <c r="I32" s="252"/>
      <c r="J32" s="224">
        <f>J12*E32</f>
        <v>143081.64</v>
      </c>
      <c r="K32" s="253"/>
      <c r="L32" s="254">
        <f>L12*E32</f>
        <v>626553</v>
      </c>
      <c r="M32" s="255"/>
      <c r="N32" s="256"/>
      <c r="O32" s="257"/>
      <c r="P32" s="15"/>
      <c r="Q32" s="15"/>
      <c r="R32" s="15"/>
      <c r="S32" s="11"/>
      <c r="T32" s="13"/>
      <c r="U32" s="2"/>
      <c r="V32" s="1"/>
    </row>
    <row r="33" spans="1:22" ht="30" customHeight="1">
      <c r="A33" s="70"/>
      <c r="B33" s="155" t="s">
        <v>51</v>
      </c>
      <c r="C33" s="67" t="s">
        <v>72</v>
      </c>
      <c r="D33" s="236">
        <f t="shared" si="0"/>
        <v>891415.0561</v>
      </c>
      <c r="E33" s="249">
        <v>1689.47</v>
      </c>
      <c r="F33" s="249"/>
      <c r="G33" s="249"/>
      <c r="H33" s="251"/>
      <c r="I33" s="252"/>
      <c r="J33" s="224"/>
      <c r="K33" s="253">
        <f>E33*$K$12</f>
        <v>891415.0561</v>
      </c>
      <c r="L33" s="254"/>
      <c r="M33" s="255"/>
      <c r="N33" s="256"/>
      <c r="O33" s="257"/>
      <c r="P33" s="15"/>
      <c r="Q33" s="15"/>
      <c r="R33" s="15"/>
      <c r="S33" s="11"/>
      <c r="T33" s="13"/>
      <c r="U33" s="2"/>
      <c r="V33" s="1"/>
    </row>
    <row r="34" spans="1:22" ht="30" customHeight="1">
      <c r="A34" s="70"/>
      <c r="B34" s="155" t="s">
        <v>80</v>
      </c>
      <c r="C34" s="67" t="s">
        <v>72</v>
      </c>
      <c r="D34" s="236">
        <f t="shared" si="0"/>
        <v>138977.742</v>
      </c>
      <c r="E34" s="249">
        <v>263.4</v>
      </c>
      <c r="F34" s="249"/>
      <c r="G34" s="249"/>
      <c r="H34" s="251"/>
      <c r="I34" s="252"/>
      <c r="J34" s="224"/>
      <c r="K34" s="253">
        <f aca="true" t="shared" si="4" ref="K34:K40">E34*$K$12</f>
        <v>138977.742</v>
      </c>
      <c r="L34" s="254"/>
      <c r="M34" s="255"/>
      <c r="N34" s="256"/>
      <c r="O34" s="257"/>
      <c r="P34" s="15"/>
      <c r="Q34" s="15"/>
      <c r="R34" s="15"/>
      <c r="S34" s="11"/>
      <c r="T34" s="13"/>
      <c r="U34" s="2"/>
      <c r="V34" s="1"/>
    </row>
    <row r="35" spans="1:22" ht="30" customHeight="1">
      <c r="A35" s="70"/>
      <c r="B35" s="155" t="s">
        <v>81</v>
      </c>
      <c r="C35" s="67" t="s">
        <v>72</v>
      </c>
      <c r="D35" s="236">
        <f t="shared" si="0"/>
        <v>139642.5558</v>
      </c>
      <c r="E35" s="249">
        <v>264.66</v>
      </c>
      <c r="F35" s="249"/>
      <c r="G35" s="249"/>
      <c r="H35" s="251"/>
      <c r="I35" s="252"/>
      <c r="J35" s="224"/>
      <c r="K35" s="253">
        <f t="shared" si="4"/>
        <v>139642.5558</v>
      </c>
      <c r="L35" s="254"/>
      <c r="M35" s="255"/>
      <c r="N35" s="256"/>
      <c r="O35" s="257"/>
      <c r="P35" s="15"/>
      <c r="Q35" s="15"/>
      <c r="R35" s="15"/>
      <c r="S35" s="11"/>
      <c r="T35" s="13"/>
      <c r="U35" s="2"/>
      <c r="V35" s="1"/>
    </row>
    <row r="36" spans="1:22" ht="30" customHeight="1">
      <c r="A36" s="70"/>
      <c r="B36" s="155" t="s">
        <v>82</v>
      </c>
      <c r="C36" s="67" t="s">
        <v>72</v>
      </c>
      <c r="D36" s="236">
        <f t="shared" si="0"/>
        <v>138299.20982</v>
      </c>
      <c r="E36" s="249">
        <v>262.114</v>
      </c>
      <c r="F36" s="249"/>
      <c r="G36" s="249"/>
      <c r="H36" s="251"/>
      <c r="I36" s="252"/>
      <c r="J36" s="224"/>
      <c r="K36" s="253">
        <f t="shared" si="4"/>
        <v>138299.20982</v>
      </c>
      <c r="L36" s="254"/>
      <c r="M36" s="255"/>
      <c r="N36" s="256"/>
      <c r="O36" s="257"/>
      <c r="P36" s="15"/>
      <c r="Q36" s="15"/>
      <c r="R36" s="15"/>
      <c r="S36" s="11"/>
      <c r="T36" s="13"/>
      <c r="U36" s="2"/>
      <c r="V36" s="1"/>
    </row>
    <row r="37" spans="1:22" ht="30" customHeight="1">
      <c r="A37" s="70"/>
      <c r="B37" s="155" t="s">
        <v>83</v>
      </c>
      <c r="C37" s="67" t="s">
        <v>72</v>
      </c>
      <c r="D37" s="236">
        <f t="shared" si="0"/>
        <v>133384.864</v>
      </c>
      <c r="E37" s="249">
        <v>252.8</v>
      </c>
      <c r="F37" s="249"/>
      <c r="G37" s="249"/>
      <c r="H37" s="251"/>
      <c r="I37" s="252"/>
      <c r="J37" s="224"/>
      <c r="K37" s="253">
        <f t="shared" si="4"/>
        <v>133384.864</v>
      </c>
      <c r="L37" s="254"/>
      <c r="M37" s="255"/>
      <c r="N37" s="256"/>
      <c r="O37" s="257"/>
      <c r="P37" s="15"/>
      <c r="Q37" s="15"/>
      <c r="R37" s="15"/>
      <c r="S37" s="11"/>
      <c r="T37" s="13"/>
      <c r="U37" s="2"/>
      <c r="V37" s="1"/>
    </row>
    <row r="38" spans="1:22" ht="30" customHeight="1">
      <c r="A38" s="70"/>
      <c r="B38" s="155" t="s">
        <v>84</v>
      </c>
      <c r="C38" s="67" t="s">
        <v>72</v>
      </c>
      <c r="D38" s="236">
        <f t="shared" si="0"/>
        <v>339097.2484</v>
      </c>
      <c r="E38" s="249">
        <v>642.68</v>
      </c>
      <c r="F38" s="249"/>
      <c r="G38" s="249"/>
      <c r="H38" s="251"/>
      <c r="I38" s="252"/>
      <c r="J38" s="224"/>
      <c r="K38" s="253">
        <f t="shared" si="4"/>
        <v>339097.2484</v>
      </c>
      <c r="L38" s="254"/>
      <c r="M38" s="255"/>
      <c r="N38" s="256"/>
      <c r="O38" s="257"/>
      <c r="P38" s="15"/>
      <c r="Q38" s="15"/>
      <c r="R38" s="15"/>
      <c r="S38" s="11"/>
      <c r="T38" s="13"/>
      <c r="U38" s="2"/>
      <c r="V38" s="1"/>
    </row>
    <row r="39" spans="1:22" ht="30" customHeight="1">
      <c r="A39" s="70"/>
      <c r="B39" s="155" t="s">
        <v>85</v>
      </c>
      <c r="C39" s="67" t="s">
        <v>72</v>
      </c>
      <c r="D39" s="236">
        <f t="shared" si="0"/>
        <v>273523.392</v>
      </c>
      <c r="E39" s="249">
        <v>518.4</v>
      </c>
      <c r="F39" s="249"/>
      <c r="G39" s="249"/>
      <c r="H39" s="251"/>
      <c r="I39" s="252"/>
      <c r="J39" s="224"/>
      <c r="K39" s="253">
        <f t="shared" si="4"/>
        <v>273523.392</v>
      </c>
      <c r="L39" s="254"/>
      <c r="M39" s="255"/>
      <c r="N39" s="256"/>
      <c r="O39" s="257"/>
      <c r="P39" s="15"/>
      <c r="Q39" s="15"/>
      <c r="R39" s="15"/>
      <c r="S39" s="11"/>
      <c r="T39" s="13"/>
      <c r="U39" s="2"/>
      <c r="V39" s="1"/>
    </row>
    <row r="40" spans="1:22" ht="30" customHeight="1">
      <c r="A40" s="70"/>
      <c r="B40" s="155" t="s">
        <v>86</v>
      </c>
      <c r="C40" s="67" t="s">
        <v>72</v>
      </c>
      <c r="D40" s="236">
        <f t="shared" si="0"/>
        <v>256159.0887</v>
      </c>
      <c r="E40" s="249">
        <v>485.49</v>
      </c>
      <c r="F40" s="249"/>
      <c r="G40" s="249"/>
      <c r="H40" s="251"/>
      <c r="I40" s="252"/>
      <c r="J40" s="224"/>
      <c r="K40" s="253">
        <f t="shared" si="4"/>
        <v>256159.0887</v>
      </c>
      <c r="L40" s="254"/>
      <c r="M40" s="255"/>
      <c r="N40" s="256"/>
      <c r="O40" s="257"/>
      <c r="P40" s="15"/>
      <c r="Q40" s="15"/>
      <c r="R40" s="15"/>
      <c r="S40" s="11"/>
      <c r="T40" s="13"/>
      <c r="U40" s="2"/>
      <c r="V40" s="1"/>
    </row>
    <row r="41" spans="1:21" s="163" customFormat="1" ht="16.5" customHeight="1">
      <c r="A41" s="167"/>
      <c r="B41" s="167"/>
      <c r="C41" s="167"/>
      <c r="D41" s="214">
        <f>SUM(D32:D40)</f>
        <v>3080133.7968200003</v>
      </c>
      <c r="E41" s="214">
        <f>SUM(E32:E40)</f>
        <v>4766.014</v>
      </c>
      <c r="F41" s="214">
        <f aca="true" t="shared" si="5" ref="F41:O41">SUM(F32:F40)</f>
        <v>0</v>
      </c>
      <c r="G41" s="214">
        <f t="shared" si="5"/>
        <v>0</v>
      </c>
      <c r="H41" s="214">
        <f t="shared" si="5"/>
        <v>0</v>
      </c>
      <c r="I41" s="214">
        <f t="shared" si="5"/>
        <v>0</v>
      </c>
      <c r="J41" s="214">
        <f t="shared" si="5"/>
        <v>143081.64</v>
      </c>
      <c r="K41" s="214">
        <f t="shared" si="5"/>
        <v>2310499.15682</v>
      </c>
      <c r="L41" s="214">
        <f t="shared" si="5"/>
        <v>626553</v>
      </c>
      <c r="M41" s="214">
        <f t="shared" si="5"/>
        <v>0</v>
      </c>
      <c r="N41" s="214">
        <f t="shared" si="5"/>
        <v>0</v>
      </c>
      <c r="O41" s="214">
        <f t="shared" si="5"/>
        <v>0</v>
      </c>
      <c r="P41" s="12"/>
      <c r="Q41" s="12"/>
      <c r="R41" s="12"/>
      <c r="S41" s="10"/>
      <c r="T41" s="161"/>
      <c r="U41" s="162"/>
    </row>
    <row r="42" spans="1:21" s="222" customFormat="1" ht="16.5" customHeight="1">
      <c r="A42" s="216"/>
      <c r="B42" s="216"/>
      <c r="C42" s="216"/>
      <c r="D42" s="217">
        <f>D41+D30+D26+D21</f>
        <v>11725650.777120002</v>
      </c>
      <c r="E42" s="217">
        <f>E41+E30+E26+E21</f>
        <v>13300.744</v>
      </c>
      <c r="F42" s="217">
        <f aca="true" t="shared" si="6" ref="F42:O42">F41+F30+F26+F21</f>
        <v>69234</v>
      </c>
      <c r="G42" s="217">
        <f t="shared" si="6"/>
        <v>0</v>
      </c>
      <c r="H42" s="217">
        <f t="shared" si="6"/>
        <v>0</v>
      </c>
      <c r="I42" s="217">
        <f t="shared" si="6"/>
        <v>167753.62039999999</v>
      </c>
      <c r="J42" s="217">
        <f t="shared" si="6"/>
        <v>605531.1132</v>
      </c>
      <c r="K42" s="217">
        <f t="shared" si="6"/>
        <v>4607320.03352</v>
      </c>
      <c r="L42" s="217">
        <f t="shared" si="6"/>
        <v>5328112.81</v>
      </c>
      <c r="M42" s="217">
        <f t="shared" si="6"/>
        <v>0</v>
      </c>
      <c r="N42" s="217">
        <f t="shared" si="6"/>
        <v>392</v>
      </c>
      <c r="O42" s="217">
        <f t="shared" si="6"/>
        <v>947699.2</v>
      </c>
      <c r="P42" s="218"/>
      <c r="Q42" s="218"/>
      <c r="R42" s="218"/>
      <c r="S42" s="219"/>
      <c r="T42" s="220"/>
      <c r="U42" s="221"/>
    </row>
    <row r="43" spans="1:22" ht="19.5" customHeight="1">
      <c r="A43" s="33"/>
      <c r="B43" s="146" t="s">
        <v>100</v>
      </c>
      <c r="C43" s="232">
        <v>2689.45</v>
      </c>
      <c r="D43" s="26"/>
      <c r="E43" s="26"/>
      <c r="F43" s="15"/>
      <c r="G43" s="15"/>
      <c r="H43" s="26"/>
      <c r="I43" s="179"/>
      <c r="J43" s="188"/>
      <c r="K43" s="172"/>
      <c r="L43" s="202"/>
      <c r="M43" s="195"/>
      <c r="N43" s="24"/>
      <c r="O43" s="211"/>
      <c r="P43" s="15"/>
      <c r="Q43" s="15"/>
      <c r="R43" s="15"/>
      <c r="S43" s="11"/>
      <c r="T43" s="13"/>
      <c r="U43" s="2"/>
      <c r="V43" s="1"/>
    </row>
    <row r="44" spans="1:22" ht="17.25" customHeight="1">
      <c r="A44" s="33"/>
      <c r="B44" s="146"/>
      <c r="C44" s="146" t="s">
        <v>101</v>
      </c>
      <c r="D44" s="26" t="s">
        <v>102</v>
      </c>
      <c r="E44" s="26" t="s">
        <v>104</v>
      </c>
      <c r="F44" s="12"/>
      <c r="G44" s="12"/>
      <c r="H44" s="26"/>
      <c r="I44" s="179"/>
      <c r="J44" s="188"/>
      <c r="K44" s="172"/>
      <c r="L44" s="202"/>
      <c r="M44" s="195"/>
      <c r="N44" s="24"/>
      <c r="O44" s="211"/>
      <c r="P44" s="12"/>
      <c r="Q44" s="12"/>
      <c r="R44" s="12"/>
      <c r="S44" s="10"/>
      <c r="T44" s="13"/>
      <c r="U44" s="2"/>
      <c r="V44" s="1"/>
    </row>
    <row r="45" spans="1:19" ht="15.75">
      <c r="A45" s="33"/>
      <c r="B45" s="147" t="s">
        <v>97</v>
      </c>
      <c r="C45" s="233">
        <v>5566.08</v>
      </c>
      <c r="D45" s="234">
        <f>C45*0.85</f>
        <v>4731.168</v>
      </c>
      <c r="E45" s="234">
        <v>3196.75827</v>
      </c>
      <c r="F45" s="260">
        <f>D45-E45</f>
        <v>1534.4097299999999</v>
      </c>
      <c r="G45" s="35"/>
      <c r="H45" s="26"/>
      <c r="I45" s="179"/>
      <c r="J45" s="188"/>
      <c r="K45" s="172"/>
      <c r="L45" s="202"/>
      <c r="M45" s="195"/>
      <c r="N45" s="24"/>
      <c r="O45" s="211"/>
      <c r="P45" s="2"/>
      <c r="Q45" s="17"/>
      <c r="R45" s="17"/>
      <c r="S45" s="17"/>
    </row>
    <row r="46" spans="1:19" ht="15.75">
      <c r="A46" s="33"/>
      <c r="B46" s="147" t="s">
        <v>98</v>
      </c>
      <c r="C46" s="233">
        <v>5786.25</v>
      </c>
      <c r="D46" s="234">
        <f>C46*0.85</f>
        <v>4918.3125</v>
      </c>
      <c r="E46" s="234">
        <v>939.94646</v>
      </c>
      <c r="F46" s="260">
        <f>D46-E46</f>
        <v>3978.36604</v>
      </c>
      <c r="G46" s="35"/>
      <c r="H46" s="26"/>
      <c r="I46" s="179"/>
      <c r="J46" s="188"/>
      <c r="K46" s="172"/>
      <c r="L46" s="202"/>
      <c r="M46" s="195"/>
      <c r="N46" s="24"/>
      <c r="O46" s="211"/>
      <c r="P46" s="2"/>
      <c r="Q46" s="17"/>
      <c r="R46" s="17"/>
      <c r="S46" s="17"/>
    </row>
    <row r="47" spans="1:19" ht="15.75">
      <c r="A47" s="33"/>
      <c r="B47" s="147" t="s">
        <v>99</v>
      </c>
      <c r="C47" s="233">
        <v>6015.24</v>
      </c>
      <c r="D47" s="234">
        <f>C47*0.85</f>
        <v>5112.954</v>
      </c>
      <c r="E47" s="234">
        <v>4439.87825</v>
      </c>
      <c r="F47" s="260">
        <f>D47-E47</f>
        <v>673.07575</v>
      </c>
      <c r="G47" s="35"/>
      <c r="H47" s="26"/>
      <c r="I47" s="179"/>
      <c r="J47" s="188"/>
      <c r="K47" s="172"/>
      <c r="L47" s="202"/>
      <c r="M47" s="195"/>
      <c r="N47" s="24"/>
      <c r="O47" s="211"/>
      <c r="P47" s="2"/>
      <c r="Q47" s="17"/>
      <c r="R47" s="17"/>
      <c r="S47" s="17"/>
    </row>
    <row r="48" spans="1:19" ht="25.5" customHeight="1">
      <c r="A48" s="33"/>
      <c r="B48" s="146" t="s">
        <v>103</v>
      </c>
      <c r="C48" s="235">
        <f>C45+C46+C47+C43</f>
        <v>20057.02</v>
      </c>
      <c r="D48" s="235">
        <f>D45+D46+D47+C43</f>
        <v>17451.8845</v>
      </c>
      <c r="E48" s="259">
        <f>E45+E46+E47+D43</f>
        <v>8576.58298</v>
      </c>
      <c r="F48" s="260">
        <f>D48-E48</f>
        <v>8875.30152</v>
      </c>
      <c r="G48" s="35"/>
      <c r="H48" s="234">
        <f>F48+C43</f>
        <v>11564.751520000002</v>
      </c>
      <c r="I48" s="179"/>
      <c r="J48" s="188"/>
      <c r="K48" s="172"/>
      <c r="L48" s="202"/>
      <c r="M48" s="195"/>
      <c r="N48" s="24"/>
      <c r="O48" s="211"/>
      <c r="P48" s="2"/>
      <c r="Q48" s="17"/>
      <c r="R48" s="17"/>
      <c r="S48" s="17"/>
    </row>
    <row r="49" spans="1:19" ht="18" customHeight="1">
      <c r="A49" s="33"/>
      <c r="B49" s="146"/>
      <c r="C49" s="146"/>
      <c r="D49" s="26"/>
      <c r="E49" s="26"/>
      <c r="F49" s="35" t="s">
        <v>96</v>
      </c>
      <c r="G49" s="35"/>
      <c r="H49" s="26"/>
      <c r="I49" s="179"/>
      <c r="J49" s="188"/>
      <c r="K49" s="172"/>
      <c r="L49" s="202"/>
      <c r="M49" s="195"/>
      <c r="N49" s="24"/>
      <c r="O49" s="211"/>
      <c r="P49" s="2"/>
      <c r="Q49" s="17"/>
      <c r="R49" s="17"/>
      <c r="S49" s="17"/>
    </row>
    <row r="50" spans="1:19" ht="18" customHeight="1">
      <c r="A50" s="33"/>
      <c r="B50" s="146"/>
      <c r="C50" s="146"/>
      <c r="D50" s="26"/>
      <c r="E50" s="26"/>
      <c r="F50" s="35"/>
      <c r="G50" s="35"/>
      <c r="H50" s="26"/>
      <c r="I50" s="179"/>
      <c r="J50" s="188"/>
      <c r="K50" s="172"/>
      <c r="L50" s="202"/>
      <c r="M50" s="195"/>
      <c r="N50" s="24"/>
      <c r="O50" s="211"/>
      <c r="P50" s="2"/>
      <c r="Q50" s="17"/>
      <c r="R50" s="17"/>
      <c r="S50" s="17"/>
    </row>
    <row r="51" spans="1:19" ht="18" customHeight="1">
      <c r="A51" s="33"/>
      <c r="B51" s="146"/>
      <c r="C51" s="146"/>
      <c r="D51" s="26"/>
      <c r="E51" s="26"/>
      <c r="F51" s="35"/>
      <c r="G51" s="35"/>
      <c r="H51" s="26"/>
      <c r="I51" s="179"/>
      <c r="J51" s="188"/>
      <c r="K51" s="172"/>
      <c r="L51" s="202"/>
      <c r="M51" s="195"/>
      <c r="N51" s="24"/>
      <c r="O51" s="211"/>
      <c r="P51" s="2"/>
      <c r="Q51" s="17"/>
      <c r="R51" s="17"/>
      <c r="S51" s="17"/>
    </row>
    <row r="52" spans="1:19" ht="18.75" customHeight="1">
      <c r="A52" s="33"/>
      <c r="B52" s="146"/>
      <c r="C52" s="146"/>
      <c r="D52" s="26"/>
      <c r="E52" s="26"/>
      <c r="F52" s="35"/>
      <c r="G52" s="35"/>
      <c r="H52" s="26"/>
      <c r="I52" s="179"/>
      <c r="J52" s="188"/>
      <c r="K52" s="172"/>
      <c r="L52" s="202"/>
      <c r="M52" s="195"/>
      <c r="N52" s="24"/>
      <c r="O52" s="211"/>
      <c r="P52" s="2"/>
      <c r="Q52" s="17"/>
      <c r="R52" s="17"/>
      <c r="S52" s="17"/>
    </row>
    <row r="53" spans="1:19" ht="18.75" customHeight="1">
      <c r="A53" s="33"/>
      <c r="B53" s="146"/>
      <c r="C53" s="146"/>
      <c r="D53" s="26"/>
      <c r="E53" s="26"/>
      <c r="F53" s="35"/>
      <c r="G53" s="35"/>
      <c r="H53" s="26"/>
      <c r="I53" s="179"/>
      <c r="J53" s="188"/>
      <c r="K53" s="172"/>
      <c r="L53" s="202"/>
      <c r="M53" s="195"/>
      <c r="N53" s="24"/>
      <c r="O53" s="211"/>
      <c r="P53" s="2"/>
      <c r="Q53" s="17"/>
      <c r="R53" s="17"/>
      <c r="S53" s="17"/>
    </row>
    <row r="54" spans="1:19" ht="17.25" customHeight="1">
      <c r="A54" s="33"/>
      <c r="B54" s="146"/>
      <c r="C54" s="146"/>
      <c r="D54" s="26"/>
      <c r="E54" s="26"/>
      <c r="F54" s="35"/>
      <c r="G54" s="35"/>
      <c r="H54" s="26"/>
      <c r="I54" s="179"/>
      <c r="J54" s="188"/>
      <c r="K54" s="172"/>
      <c r="L54" s="202"/>
      <c r="M54" s="195"/>
      <c r="N54" s="24"/>
      <c r="O54" s="211"/>
      <c r="P54" s="2"/>
      <c r="Q54" s="17"/>
      <c r="R54" s="17"/>
      <c r="S54" s="17"/>
    </row>
    <row r="55" spans="1:19" ht="17.25" customHeight="1">
      <c r="A55" s="33"/>
      <c r="B55" s="146"/>
      <c r="C55" s="146"/>
      <c r="D55" s="26"/>
      <c r="E55" s="26"/>
      <c r="F55" s="35"/>
      <c r="G55" s="35"/>
      <c r="H55" s="26"/>
      <c r="I55" s="179"/>
      <c r="J55" s="188"/>
      <c r="K55" s="172"/>
      <c r="L55" s="202"/>
      <c r="M55" s="195"/>
      <c r="N55" s="24"/>
      <c r="O55" s="211"/>
      <c r="P55" s="2"/>
      <c r="Q55" s="17"/>
      <c r="R55" s="17"/>
      <c r="S55" s="17"/>
    </row>
    <row r="56" spans="1:19" ht="18" customHeight="1">
      <c r="A56" s="33"/>
      <c r="B56" s="146"/>
      <c r="C56" s="146"/>
      <c r="D56" s="26"/>
      <c r="E56" s="26"/>
      <c r="F56" s="35"/>
      <c r="G56" s="35"/>
      <c r="H56" s="26"/>
      <c r="I56" s="179"/>
      <c r="J56" s="188"/>
      <c r="K56" s="172"/>
      <c r="L56" s="202"/>
      <c r="M56" s="195"/>
      <c r="N56" s="24"/>
      <c r="O56" s="211"/>
      <c r="P56" s="2"/>
      <c r="Q56" s="17"/>
      <c r="R56" s="17"/>
      <c r="S56" s="17"/>
    </row>
    <row r="57" spans="1:19" ht="18.75" customHeight="1">
      <c r="A57" s="33"/>
      <c r="B57" s="146"/>
      <c r="C57" s="146"/>
      <c r="D57" s="26"/>
      <c r="E57" s="26"/>
      <c r="F57" s="35"/>
      <c r="G57" s="35"/>
      <c r="H57" s="26"/>
      <c r="I57" s="179"/>
      <c r="J57" s="188"/>
      <c r="K57" s="172"/>
      <c r="L57" s="202"/>
      <c r="M57" s="195"/>
      <c r="N57" s="24"/>
      <c r="O57" s="211"/>
      <c r="P57" s="2"/>
      <c r="Q57" s="17"/>
      <c r="R57" s="17"/>
      <c r="S57" s="17"/>
    </row>
    <row r="58" spans="1:19" ht="18" customHeight="1">
      <c r="A58" s="33"/>
      <c r="B58" s="146"/>
      <c r="C58" s="146"/>
      <c r="D58" s="26"/>
      <c r="E58" s="26"/>
      <c r="F58" s="35"/>
      <c r="G58" s="35"/>
      <c r="H58" s="26"/>
      <c r="I58" s="179"/>
      <c r="J58" s="188"/>
      <c r="K58" s="172"/>
      <c r="L58" s="202"/>
      <c r="M58" s="195"/>
      <c r="N58" s="24"/>
      <c r="O58" s="211"/>
      <c r="P58" s="2"/>
      <c r="Q58" s="17"/>
      <c r="R58" s="17"/>
      <c r="S58" s="17"/>
    </row>
    <row r="59" spans="1:19" ht="18" customHeight="1">
      <c r="A59" s="33"/>
      <c r="B59" s="146"/>
      <c r="C59" s="146"/>
      <c r="D59" s="26"/>
      <c r="E59" s="26"/>
      <c r="F59" s="35"/>
      <c r="G59" s="35"/>
      <c r="H59" s="26"/>
      <c r="I59" s="179"/>
      <c r="J59" s="188"/>
      <c r="K59" s="172"/>
      <c r="L59" s="202"/>
      <c r="M59" s="195"/>
      <c r="N59" s="24"/>
      <c r="O59" s="211"/>
      <c r="P59" s="2"/>
      <c r="Q59" s="17"/>
      <c r="R59" s="17"/>
      <c r="S59" s="17"/>
    </row>
    <row r="60" spans="1:19" ht="18" customHeight="1">
      <c r="A60" s="33"/>
      <c r="B60" s="146"/>
      <c r="C60" s="146"/>
      <c r="D60" s="26"/>
      <c r="E60" s="26"/>
      <c r="F60" s="35"/>
      <c r="G60" s="35"/>
      <c r="H60" s="26"/>
      <c r="I60" s="179"/>
      <c r="J60" s="188"/>
      <c r="K60" s="172"/>
      <c r="L60" s="202"/>
      <c r="M60" s="195"/>
      <c r="N60" s="24"/>
      <c r="O60" s="211"/>
      <c r="P60" s="2"/>
      <c r="Q60" s="17"/>
      <c r="R60" s="17"/>
      <c r="S60" s="17"/>
    </row>
    <row r="61" spans="1:19" ht="18.75" customHeight="1">
      <c r="A61" s="33"/>
      <c r="B61" s="146"/>
      <c r="C61" s="146"/>
      <c r="D61" s="26"/>
      <c r="E61" s="26"/>
      <c r="F61" s="35"/>
      <c r="G61" s="35"/>
      <c r="H61" s="26"/>
      <c r="I61" s="179"/>
      <c r="J61" s="188"/>
      <c r="K61" s="172"/>
      <c r="L61" s="202"/>
      <c r="M61" s="195"/>
      <c r="N61" s="24"/>
      <c r="O61" s="211"/>
      <c r="P61" s="2"/>
      <c r="Q61" s="17"/>
      <c r="R61" s="17"/>
      <c r="S61" s="17"/>
    </row>
    <row r="62" spans="1:19" ht="19.5" customHeight="1">
      <c r="A62" s="33"/>
      <c r="B62" s="146"/>
      <c r="C62" s="146"/>
      <c r="D62" s="26"/>
      <c r="E62" s="26"/>
      <c r="F62" s="35"/>
      <c r="G62" s="35"/>
      <c r="H62" s="26"/>
      <c r="I62" s="179"/>
      <c r="J62" s="188"/>
      <c r="K62" s="172"/>
      <c r="L62" s="202"/>
      <c r="M62" s="195"/>
      <c r="N62" s="24"/>
      <c r="O62" s="211"/>
      <c r="P62" s="2"/>
      <c r="Q62" s="17"/>
      <c r="R62" s="17"/>
      <c r="S62" s="17"/>
    </row>
    <row r="63" spans="1:19" ht="18" customHeight="1">
      <c r="A63" s="33"/>
      <c r="B63" s="147"/>
      <c r="C63" s="147"/>
      <c r="D63" s="26"/>
      <c r="E63" s="26"/>
      <c r="F63" s="35"/>
      <c r="G63" s="35"/>
      <c r="H63" s="26"/>
      <c r="I63" s="179"/>
      <c r="J63" s="188"/>
      <c r="K63" s="172"/>
      <c r="L63" s="202"/>
      <c r="M63" s="195"/>
      <c r="N63" s="24"/>
      <c r="O63" s="211"/>
      <c r="P63" s="2"/>
      <c r="Q63" s="17"/>
      <c r="R63" s="17"/>
      <c r="S63" s="17"/>
    </row>
    <row r="64" spans="1:19" ht="15" customHeight="1">
      <c r="A64" s="33"/>
      <c r="B64" s="147"/>
      <c r="C64" s="147"/>
      <c r="D64" s="26"/>
      <c r="E64" s="26"/>
      <c r="F64" s="35"/>
      <c r="G64" s="35"/>
      <c r="H64" s="26"/>
      <c r="I64" s="179"/>
      <c r="J64" s="188"/>
      <c r="K64" s="172"/>
      <c r="L64" s="202"/>
      <c r="M64" s="195"/>
      <c r="N64" s="24"/>
      <c r="O64" s="211"/>
      <c r="P64" s="2"/>
      <c r="Q64" s="17"/>
      <c r="R64" s="17"/>
      <c r="S64" s="17"/>
    </row>
    <row r="65" spans="1:19" ht="18.75" customHeight="1">
      <c r="A65" s="33"/>
      <c r="B65" s="147"/>
      <c r="C65" s="147"/>
      <c r="D65" s="26"/>
      <c r="E65" s="26"/>
      <c r="F65" s="35"/>
      <c r="G65" s="35"/>
      <c r="H65" s="26"/>
      <c r="I65" s="179"/>
      <c r="J65" s="188"/>
      <c r="K65" s="172"/>
      <c r="L65" s="202"/>
      <c r="M65" s="195"/>
      <c r="N65" s="24"/>
      <c r="O65" s="211"/>
      <c r="P65" s="2"/>
      <c r="Q65" s="17"/>
      <c r="R65" s="17"/>
      <c r="S65" s="17"/>
    </row>
    <row r="66" spans="1:19" ht="17.25" customHeight="1">
      <c r="A66" s="33"/>
      <c r="B66" s="147"/>
      <c r="C66" s="147"/>
      <c r="D66" s="26"/>
      <c r="E66" s="26"/>
      <c r="F66" s="35"/>
      <c r="G66" s="35"/>
      <c r="H66" s="26"/>
      <c r="I66" s="179"/>
      <c r="J66" s="188"/>
      <c r="K66" s="172"/>
      <c r="L66" s="202"/>
      <c r="M66" s="195"/>
      <c r="N66" s="24"/>
      <c r="O66" s="211"/>
      <c r="P66" s="2"/>
      <c r="Q66" s="17"/>
      <c r="R66" s="17"/>
      <c r="S66" s="17"/>
    </row>
    <row r="67" spans="1:19" ht="19.5" customHeight="1">
      <c r="A67" s="33"/>
      <c r="B67" s="147"/>
      <c r="C67" s="147"/>
      <c r="D67" s="26"/>
      <c r="E67" s="26"/>
      <c r="F67" s="35"/>
      <c r="G67" s="35"/>
      <c r="H67" s="26"/>
      <c r="I67" s="179"/>
      <c r="J67" s="188"/>
      <c r="K67" s="172"/>
      <c r="L67" s="202"/>
      <c r="M67" s="195"/>
      <c r="N67" s="24"/>
      <c r="O67" s="211"/>
      <c r="P67" s="2"/>
      <c r="Q67" s="17"/>
      <c r="R67" s="17"/>
      <c r="S67" s="17"/>
    </row>
    <row r="68" spans="1:19" ht="19.5" customHeight="1">
      <c r="A68" s="33"/>
      <c r="B68" s="147"/>
      <c r="C68" s="147"/>
      <c r="D68" s="26"/>
      <c r="E68" s="26"/>
      <c r="F68" s="35"/>
      <c r="G68" s="35"/>
      <c r="H68" s="26"/>
      <c r="I68" s="179"/>
      <c r="J68" s="188"/>
      <c r="K68" s="172"/>
      <c r="L68" s="202"/>
      <c r="M68" s="195"/>
      <c r="N68" s="24"/>
      <c r="O68" s="211"/>
      <c r="P68" s="2"/>
      <c r="Q68" s="17"/>
      <c r="R68" s="17"/>
      <c r="S68" s="17"/>
    </row>
    <row r="69" spans="1:19" ht="19.5" customHeight="1">
      <c r="A69" s="33"/>
      <c r="B69" s="147"/>
      <c r="C69" s="147"/>
      <c r="D69" s="26"/>
      <c r="E69" s="26"/>
      <c r="F69" s="35"/>
      <c r="G69" s="35"/>
      <c r="H69" s="26"/>
      <c r="I69" s="179"/>
      <c r="J69" s="188"/>
      <c r="K69" s="172"/>
      <c r="L69" s="202"/>
      <c r="M69" s="195"/>
      <c r="N69" s="24"/>
      <c r="O69" s="211"/>
      <c r="P69" s="2"/>
      <c r="Q69" s="17"/>
      <c r="R69" s="17"/>
      <c r="S69" s="17"/>
    </row>
    <row r="70" spans="1:19" ht="18" customHeight="1">
      <c r="A70" s="33"/>
      <c r="B70" s="147"/>
      <c r="C70" s="147"/>
      <c r="D70" s="26"/>
      <c r="E70" s="26"/>
      <c r="F70" s="35"/>
      <c r="G70" s="35"/>
      <c r="H70" s="26"/>
      <c r="I70" s="179"/>
      <c r="J70" s="188"/>
      <c r="K70" s="172"/>
      <c r="L70" s="202"/>
      <c r="M70" s="195"/>
      <c r="N70" s="24"/>
      <c r="O70" s="211"/>
      <c r="P70" s="2"/>
      <c r="Q70" s="17"/>
      <c r="R70" s="17"/>
      <c r="S70" s="17"/>
    </row>
    <row r="71" spans="1:19" ht="16.5" customHeight="1">
      <c r="A71" s="33"/>
      <c r="B71" s="147"/>
      <c r="C71" s="147"/>
      <c r="D71" s="26"/>
      <c r="E71" s="26"/>
      <c r="F71" s="35"/>
      <c r="G71" s="35"/>
      <c r="H71" s="26"/>
      <c r="I71" s="179"/>
      <c r="J71" s="188"/>
      <c r="K71" s="172"/>
      <c r="L71" s="202"/>
      <c r="M71" s="195"/>
      <c r="N71" s="24"/>
      <c r="O71" s="211"/>
      <c r="P71" s="2"/>
      <c r="Q71" s="17"/>
      <c r="R71" s="17"/>
      <c r="S71" s="17"/>
    </row>
    <row r="72" spans="1:19" ht="18.75" customHeight="1">
      <c r="A72" s="33"/>
      <c r="B72" s="146"/>
      <c r="C72" s="146"/>
      <c r="D72" s="26"/>
      <c r="E72" s="26"/>
      <c r="F72" s="35"/>
      <c r="G72" s="35"/>
      <c r="H72" s="26"/>
      <c r="I72" s="179"/>
      <c r="J72" s="188"/>
      <c r="K72" s="172"/>
      <c r="L72" s="202"/>
      <c r="M72" s="195"/>
      <c r="N72" s="24"/>
      <c r="O72" s="211"/>
      <c r="P72" s="2"/>
      <c r="Q72" s="17"/>
      <c r="R72" s="17"/>
      <c r="S72" s="17"/>
    </row>
    <row r="73" spans="1:19" ht="15.75" customHeight="1">
      <c r="A73" s="33"/>
      <c r="B73" s="146"/>
      <c r="C73" s="146"/>
      <c r="D73" s="26"/>
      <c r="E73" s="26"/>
      <c r="F73" s="35"/>
      <c r="G73" s="35"/>
      <c r="H73" s="26"/>
      <c r="I73" s="179"/>
      <c r="J73" s="188"/>
      <c r="K73" s="172"/>
      <c r="L73" s="202"/>
      <c r="M73" s="195"/>
      <c r="N73" s="24"/>
      <c r="O73" s="211"/>
      <c r="P73" s="2"/>
      <c r="Q73" s="17"/>
      <c r="R73" s="17"/>
      <c r="S73" s="17"/>
    </row>
    <row r="74" spans="1:19" ht="18.75" customHeight="1">
      <c r="A74" s="33"/>
      <c r="B74" s="146"/>
      <c r="C74" s="146"/>
      <c r="D74" s="26"/>
      <c r="E74" s="26"/>
      <c r="F74" s="35"/>
      <c r="G74" s="35"/>
      <c r="H74" s="26"/>
      <c r="I74" s="179"/>
      <c r="J74" s="188"/>
      <c r="K74" s="172"/>
      <c r="L74" s="202"/>
      <c r="M74" s="195"/>
      <c r="N74" s="24"/>
      <c r="O74" s="211"/>
      <c r="P74" s="2"/>
      <c r="Q74" s="17"/>
      <c r="R74" s="17"/>
      <c r="S74" s="17"/>
    </row>
    <row r="75" spans="1:19" ht="18.75" customHeight="1">
      <c r="A75" s="33"/>
      <c r="B75" s="146"/>
      <c r="C75" s="146"/>
      <c r="D75" s="26"/>
      <c r="E75" s="26"/>
      <c r="F75" s="35"/>
      <c r="G75" s="35"/>
      <c r="H75" s="26"/>
      <c r="I75" s="179"/>
      <c r="J75" s="188"/>
      <c r="K75" s="172"/>
      <c r="L75" s="202"/>
      <c r="M75" s="195"/>
      <c r="N75" s="24"/>
      <c r="O75" s="211"/>
      <c r="P75" s="2"/>
      <c r="Q75" s="17"/>
      <c r="R75" s="17"/>
      <c r="S75" s="17"/>
    </row>
    <row r="76" spans="1:19" ht="18" customHeight="1">
      <c r="A76" s="33"/>
      <c r="B76" s="147"/>
      <c r="C76" s="147"/>
      <c r="D76" s="26"/>
      <c r="E76" s="26"/>
      <c r="F76" s="35"/>
      <c r="G76" s="35"/>
      <c r="H76" s="26"/>
      <c r="I76" s="179"/>
      <c r="J76" s="188"/>
      <c r="K76" s="172"/>
      <c r="L76" s="202"/>
      <c r="M76" s="195"/>
      <c r="N76" s="24"/>
      <c r="O76" s="211"/>
      <c r="P76" s="2"/>
      <c r="Q76" s="17"/>
      <c r="R76" s="17"/>
      <c r="S76" s="17"/>
    </row>
    <row r="77" spans="1:19" ht="18" customHeight="1">
      <c r="A77" s="33"/>
      <c r="B77" s="146"/>
      <c r="C77" s="146"/>
      <c r="D77" s="26"/>
      <c r="E77" s="26"/>
      <c r="F77" s="26"/>
      <c r="G77" s="35"/>
      <c r="H77" s="26"/>
      <c r="I77" s="179"/>
      <c r="J77" s="188"/>
      <c r="K77" s="172"/>
      <c r="L77" s="202"/>
      <c r="M77" s="195"/>
      <c r="N77" s="24"/>
      <c r="O77" s="211"/>
      <c r="P77" s="2"/>
      <c r="Q77" s="17"/>
      <c r="R77" s="17"/>
      <c r="S77" s="17"/>
    </row>
    <row r="78" spans="1:19" ht="17.25" customHeight="1">
      <c r="A78" s="33"/>
      <c r="B78" s="146"/>
      <c r="C78" s="146"/>
      <c r="D78" s="26"/>
      <c r="E78" s="26"/>
      <c r="F78" s="26"/>
      <c r="G78" s="35"/>
      <c r="H78" s="26"/>
      <c r="I78" s="179"/>
      <c r="J78" s="188"/>
      <c r="K78" s="172"/>
      <c r="L78" s="202"/>
      <c r="M78" s="195"/>
      <c r="N78" s="24"/>
      <c r="O78" s="211"/>
      <c r="P78" s="2"/>
      <c r="Q78" s="17"/>
      <c r="R78" s="17"/>
      <c r="S78" s="17"/>
    </row>
    <row r="79" spans="1:19" ht="15.75" customHeight="1">
      <c r="A79" s="33"/>
      <c r="B79" s="146"/>
      <c r="C79" s="146"/>
      <c r="D79" s="26"/>
      <c r="E79" s="26"/>
      <c r="F79" s="26"/>
      <c r="G79" s="35"/>
      <c r="H79" s="26"/>
      <c r="I79" s="179"/>
      <c r="J79" s="188"/>
      <c r="K79" s="172"/>
      <c r="L79" s="202"/>
      <c r="M79" s="195"/>
      <c r="N79" s="24"/>
      <c r="O79" s="211"/>
      <c r="P79" s="2"/>
      <c r="Q79" s="17"/>
      <c r="R79" s="17"/>
      <c r="S79" s="17"/>
    </row>
    <row r="80" spans="1:19" ht="16.5" customHeight="1">
      <c r="A80" s="33"/>
      <c r="B80" s="146"/>
      <c r="C80" s="146"/>
      <c r="D80" s="26"/>
      <c r="E80" s="26"/>
      <c r="F80" s="26"/>
      <c r="G80" s="35"/>
      <c r="H80" s="26"/>
      <c r="I80" s="179"/>
      <c r="J80" s="188"/>
      <c r="K80" s="172"/>
      <c r="L80" s="202"/>
      <c r="M80" s="195"/>
      <c r="N80" s="24"/>
      <c r="O80" s="211"/>
      <c r="P80" s="2"/>
      <c r="Q80" s="17"/>
      <c r="R80" s="17"/>
      <c r="S80" s="17"/>
    </row>
    <row r="81" spans="1:19" ht="18.75" customHeight="1">
      <c r="A81" s="33"/>
      <c r="B81" s="147"/>
      <c r="C81" s="147"/>
      <c r="D81" s="26"/>
      <c r="E81" s="26"/>
      <c r="F81" s="35"/>
      <c r="G81" s="35"/>
      <c r="H81" s="26"/>
      <c r="I81" s="179"/>
      <c r="J81" s="188"/>
      <c r="K81" s="172"/>
      <c r="L81" s="202"/>
      <c r="M81" s="195"/>
      <c r="N81" s="24"/>
      <c r="O81" s="211"/>
      <c r="P81" s="2"/>
      <c r="Q81" s="17"/>
      <c r="R81" s="17"/>
      <c r="S81" s="17"/>
    </row>
    <row r="82" spans="1:19" ht="18.75" customHeight="1">
      <c r="A82" s="33"/>
      <c r="B82" s="147"/>
      <c r="C82" s="147"/>
      <c r="D82" s="26"/>
      <c r="E82" s="26"/>
      <c r="F82" s="35"/>
      <c r="G82" s="35"/>
      <c r="H82" s="26"/>
      <c r="I82" s="179"/>
      <c r="J82" s="188"/>
      <c r="K82" s="172"/>
      <c r="L82" s="202"/>
      <c r="M82" s="195"/>
      <c r="N82" s="24"/>
      <c r="O82" s="211"/>
      <c r="P82" s="2"/>
      <c r="Q82" s="17"/>
      <c r="R82" s="17"/>
      <c r="S82" s="17"/>
    </row>
    <row r="83" spans="1:19" ht="16.5" customHeight="1">
      <c r="A83" s="33"/>
      <c r="B83" s="146"/>
      <c r="C83" s="146"/>
      <c r="D83" s="26"/>
      <c r="E83" s="26"/>
      <c r="F83" s="35"/>
      <c r="G83" s="35"/>
      <c r="H83" s="26"/>
      <c r="I83" s="179"/>
      <c r="J83" s="188"/>
      <c r="K83" s="172"/>
      <c r="L83" s="202"/>
      <c r="M83" s="195"/>
      <c r="N83" s="24"/>
      <c r="O83" s="211"/>
      <c r="P83" s="2"/>
      <c r="Q83" s="17"/>
      <c r="R83" s="17"/>
      <c r="S83" s="17"/>
    </row>
    <row r="84" spans="1:19" ht="19.5" customHeight="1">
      <c r="A84" s="33"/>
      <c r="B84" s="146"/>
      <c r="C84" s="146"/>
      <c r="D84" s="26"/>
      <c r="E84" s="26"/>
      <c r="F84" s="35"/>
      <c r="G84" s="35"/>
      <c r="H84" s="26"/>
      <c r="I84" s="179"/>
      <c r="J84" s="188"/>
      <c r="K84" s="172"/>
      <c r="L84" s="202"/>
      <c r="M84" s="195"/>
      <c r="N84" s="24"/>
      <c r="O84" s="211"/>
      <c r="P84" s="2"/>
      <c r="Q84" s="17"/>
      <c r="R84" s="17"/>
      <c r="S84" s="17"/>
    </row>
    <row r="85" spans="1:19" ht="16.5" customHeight="1">
      <c r="A85" s="33"/>
      <c r="B85" s="146"/>
      <c r="C85" s="146"/>
      <c r="D85" s="26"/>
      <c r="E85" s="26"/>
      <c r="F85" s="35"/>
      <c r="G85" s="35"/>
      <c r="H85" s="26"/>
      <c r="I85" s="179"/>
      <c r="J85" s="188"/>
      <c r="K85" s="172"/>
      <c r="L85" s="202"/>
      <c r="M85" s="195"/>
      <c r="N85" s="24"/>
      <c r="O85" s="211"/>
      <c r="P85" s="2"/>
      <c r="Q85" s="17"/>
      <c r="R85" s="17"/>
      <c r="S85" s="17"/>
    </row>
    <row r="86" spans="1:19" ht="16.5" customHeight="1">
      <c r="A86" s="33"/>
      <c r="B86" s="147"/>
      <c r="C86" s="147"/>
      <c r="D86" s="26"/>
      <c r="E86" s="26"/>
      <c r="F86" s="35"/>
      <c r="G86" s="35"/>
      <c r="H86" s="26"/>
      <c r="I86" s="179"/>
      <c r="J86" s="188"/>
      <c r="K86" s="172"/>
      <c r="L86" s="202"/>
      <c r="M86" s="195"/>
      <c r="N86" s="24"/>
      <c r="O86" s="211"/>
      <c r="P86" s="2"/>
      <c r="Q86" s="17"/>
      <c r="R86" s="17"/>
      <c r="S86" s="17"/>
    </row>
    <row r="87" spans="1:19" ht="16.5" customHeight="1">
      <c r="A87" s="33"/>
      <c r="B87" s="147"/>
      <c r="C87" s="147"/>
      <c r="D87" s="26"/>
      <c r="E87" s="26"/>
      <c r="F87" s="35"/>
      <c r="G87" s="35"/>
      <c r="H87" s="26"/>
      <c r="I87" s="179"/>
      <c r="J87" s="188"/>
      <c r="K87" s="172"/>
      <c r="L87" s="202"/>
      <c r="M87" s="195"/>
      <c r="N87" s="24"/>
      <c r="O87" s="211"/>
      <c r="P87" s="2"/>
      <c r="Q87" s="17"/>
      <c r="R87" s="17"/>
      <c r="S87" s="17"/>
    </row>
    <row r="88" spans="1:19" ht="17.25" customHeight="1">
      <c r="A88" s="33"/>
      <c r="B88" s="147"/>
      <c r="C88" s="147"/>
      <c r="D88" s="26"/>
      <c r="E88" s="26"/>
      <c r="F88" s="35"/>
      <c r="G88" s="35"/>
      <c r="H88" s="26"/>
      <c r="I88" s="179"/>
      <c r="J88" s="188"/>
      <c r="K88" s="172"/>
      <c r="L88" s="202"/>
      <c r="M88" s="195"/>
      <c r="N88" s="24"/>
      <c r="O88" s="211"/>
      <c r="P88" s="2"/>
      <c r="Q88" s="17"/>
      <c r="R88" s="17"/>
      <c r="S88" s="17"/>
    </row>
    <row r="89" spans="1:19" ht="15.75" customHeight="1">
      <c r="A89" s="33"/>
      <c r="B89" s="147"/>
      <c r="C89" s="147"/>
      <c r="D89" s="26"/>
      <c r="E89" s="26"/>
      <c r="F89" s="35"/>
      <c r="G89" s="35"/>
      <c r="H89" s="26"/>
      <c r="I89" s="179"/>
      <c r="J89" s="188"/>
      <c r="K89" s="172"/>
      <c r="L89" s="202"/>
      <c r="M89" s="195"/>
      <c r="N89" s="24"/>
      <c r="O89" s="211"/>
      <c r="P89" s="2"/>
      <c r="Q89" s="17"/>
      <c r="R89" s="17"/>
      <c r="S89" s="17"/>
    </row>
    <row r="90" spans="1:19" ht="15.75" customHeight="1">
      <c r="A90" s="33"/>
      <c r="B90" s="147"/>
      <c r="C90" s="147"/>
      <c r="D90" s="26"/>
      <c r="E90" s="26"/>
      <c r="F90" s="35"/>
      <c r="G90" s="35"/>
      <c r="H90" s="26"/>
      <c r="I90" s="179"/>
      <c r="J90" s="188"/>
      <c r="K90" s="172"/>
      <c r="L90" s="202"/>
      <c r="M90" s="195"/>
      <c r="N90" s="24"/>
      <c r="O90" s="211"/>
      <c r="P90" s="2"/>
      <c r="Q90" s="17"/>
      <c r="R90" s="17"/>
      <c r="S90" s="17"/>
    </row>
    <row r="91" spans="1:19" ht="16.5" customHeight="1">
      <c r="A91" s="33"/>
      <c r="B91" s="147"/>
      <c r="C91" s="147"/>
      <c r="D91" s="26"/>
      <c r="E91" s="26"/>
      <c r="F91" s="35"/>
      <c r="G91" s="35"/>
      <c r="H91" s="26"/>
      <c r="I91" s="179"/>
      <c r="J91" s="188"/>
      <c r="K91" s="172"/>
      <c r="L91" s="202"/>
      <c r="M91" s="195"/>
      <c r="N91" s="24"/>
      <c r="O91" s="211"/>
      <c r="P91" s="2"/>
      <c r="Q91" s="17"/>
      <c r="R91" s="17"/>
      <c r="S91" s="17"/>
    </row>
    <row r="92" spans="1:19" ht="15.75" customHeight="1">
      <c r="A92" s="33"/>
      <c r="B92" s="147"/>
      <c r="C92" s="147"/>
      <c r="D92" s="26"/>
      <c r="E92" s="26"/>
      <c r="F92" s="35"/>
      <c r="G92" s="35"/>
      <c r="H92" s="26"/>
      <c r="I92" s="179"/>
      <c r="J92" s="188"/>
      <c r="K92" s="172"/>
      <c r="L92" s="202"/>
      <c r="M92" s="195"/>
      <c r="N92" s="24"/>
      <c r="O92" s="211"/>
      <c r="P92" s="2"/>
      <c r="Q92" s="17"/>
      <c r="R92" s="17"/>
      <c r="S92" s="17"/>
    </row>
    <row r="93" spans="1:19" ht="15" customHeight="1">
      <c r="A93" s="33"/>
      <c r="B93" s="147"/>
      <c r="C93" s="147"/>
      <c r="D93" s="26"/>
      <c r="E93" s="26"/>
      <c r="F93" s="35"/>
      <c r="G93" s="35"/>
      <c r="H93" s="26"/>
      <c r="I93" s="179"/>
      <c r="J93" s="188"/>
      <c r="K93" s="172"/>
      <c r="L93" s="202"/>
      <c r="M93" s="195"/>
      <c r="N93" s="24"/>
      <c r="O93" s="211"/>
      <c r="P93" s="2"/>
      <c r="Q93" s="17"/>
      <c r="R93" s="17"/>
      <c r="S93" s="17"/>
    </row>
    <row r="94" spans="1:19" ht="15" customHeight="1">
      <c r="A94" s="33"/>
      <c r="B94" s="146"/>
      <c r="C94" s="146"/>
      <c r="D94" s="26"/>
      <c r="E94" s="26"/>
      <c r="F94" s="35"/>
      <c r="G94" s="35"/>
      <c r="H94" s="26"/>
      <c r="I94" s="179"/>
      <c r="J94" s="188"/>
      <c r="K94" s="172"/>
      <c r="L94" s="202"/>
      <c r="M94" s="195"/>
      <c r="N94" s="24"/>
      <c r="O94" s="211"/>
      <c r="P94" s="2"/>
      <c r="Q94" s="17"/>
      <c r="R94" s="17"/>
      <c r="S94" s="17"/>
    </row>
    <row r="95" spans="1:19" ht="16.5" customHeight="1">
      <c r="A95" s="33"/>
      <c r="B95" s="146"/>
      <c r="C95" s="146"/>
      <c r="D95" s="26"/>
      <c r="E95" s="26"/>
      <c r="F95" s="35"/>
      <c r="G95" s="35"/>
      <c r="H95" s="26"/>
      <c r="I95" s="179"/>
      <c r="J95" s="188"/>
      <c r="K95" s="172"/>
      <c r="L95" s="202"/>
      <c r="M95" s="195"/>
      <c r="N95" s="24"/>
      <c r="O95" s="211"/>
      <c r="P95" s="2"/>
      <c r="Q95" s="17"/>
      <c r="R95" s="17"/>
      <c r="S95" s="17"/>
    </row>
    <row r="96" spans="1:19" ht="15.75" customHeight="1">
      <c r="A96" s="33"/>
      <c r="B96" s="146"/>
      <c r="C96" s="146"/>
      <c r="D96" s="26"/>
      <c r="E96" s="26"/>
      <c r="F96" s="35"/>
      <c r="G96" s="35"/>
      <c r="H96" s="26"/>
      <c r="I96" s="179"/>
      <c r="J96" s="188"/>
      <c r="K96" s="172"/>
      <c r="L96" s="202"/>
      <c r="M96" s="195"/>
      <c r="N96" s="24"/>
      <c r="O96" s="211"/>
      <c r="P96" s="2"/>
      <c r="Q96" s="17"/>
      <c r="R96" s="17"/>
      <c r="S96" s="17"/>
    </row>
    <row r="97" spans="1:19" ht="15.75" customHeight="1">
      <c r="A97" s="33"/>
      <c r="B97" s="146"/>
      <c r="C97" s="146"/>
      <c r="D97" s="26"/>
      <c r="E97" s="26"/>
      <c r="F97" s="35"/>
      <c r="G97" s="35"/>
      <c r="H97" s="26"/>
      <c r="I97" s="179"/>
      <c r="J97" s="188"/>
      <c r="K97" s="172"/>
      <c r="L97" s="202"/>
      <c r="M97" s="195"/>
      <c r="N97" s="24"/>
      <c r="O97" s="211"/>
      <c r="P97" s="2"/>
      <c r="Q97" s="17"/>
      <c r="R97" s="17"/>
      <c r="S97" s="17"/>
    </row>
    <row r="98" spans="1:19" ht="15.75" customHeight="1">
      <c r="A98" s="33"/>
      <c r="B98" s="146"/>
      <c r="C98" s="146"/>
      <c r="D98" s="26"/>
      <c r="E98" s="26"/>
      <c r="F98" s="35"/>
      <c r="G98" s="35"/>
      <c r="H98" s="26"/>
      <c r="I98" s="179"/>
      <c r="J98" s="188"/>
      <c r="K98" s="172"/>
      <c r="L98" s="202"/>
      <c r="M98" s="195"/>
      <c r="N98" s="24"/>
      <c r="O98" s="211"/>
      <c r="P98" s="2"/>
      <c r="Q98" s="17"/>
      <c r="R98" s="17"/>
      <c r="S98" s="17"/>
    </row>
    <row r="99" spans="1:19" ht="15" customHeight="1">
      <c r="A99" s="33"/>
      <c r="B99" s="146"/>
      <c r="C99" s="146"/>
      <c r="D99" s="26"/>
      <c r="E99" s="26"/>
      <c r="F99" s="35"/>
      <c r="G99" s="35"/>
      <c r="H99" s="26"/>
      <c r="I99" s="179"/>
      <c r="J99" s="188"/>
      <c r="K99" s="172"/>
      <c r="L99" s="202"/>
      <c r="M99" s="195"/>
      <c r="N99" s="24"/>
      <c r="O99" s="211"/>
      <c r="P99" s="2"/>
      <c r="Q99" s="17"/>
      <c r="R99" s="17"/>
      <c r="S99" s="17"/>
    </row>
    <row r="100" spans="1:19" ht="15.75">
      <c r="A100" s="33"/>
      <c r="B100" s="148"/>
      <c r="C100" s="148"/>
      <c r="D100" s="27"/>
      <c r="E100" s="27"/>
      <c r="F100" s="27"/>
      <c r="G100" s="27"/>
      <c r="H100" s="27"/>
      <c r="I100" s="180"/>
      <c r="J100" s="189"/>
      <c r="K100" s="191"/>
      <c r="L100" s="203"/>
      <c r="M100" s="196"/>
      <c r="N100" s="24"/>
      <c r="O100" s="211"/>
      <c r="P100" s="2"/>
      <c r="Q100" s="17"/>
      <c r="R100" s="17"/>
      <c r="S100" s="17"/>
    </row>
    <row r="101" spans="1:19" ht="15.75">
      <c r="A101" s="33"/>
      <c r="B101" s="147"/>
      <c r="C101" s="147"/>
      <c r="D101" s="35"/>
      <c r="E101" s="35"/>
      <c r="F101" s="35"/>
      <c r="G101" s="35"/>
      <c r="H101" s="26"/>
      <c r="I101" s="181"/>
      <c r="J101" s="188"/>
      <c r="K101" s="172"/>
      <c r="L101" s="202"/>
      <c r="M101" s="195"/>
      <c r="N101" s="24"/>
      <c r="O101" s="211"/>
      <c r="P101" s="2"/>
      <c r="Q101" s="17"/>
      <c r="R101" s="17"/>
      <c r="S101" s="17"/>
    </row>
    <row r="102" spans="1:19" ht="15.75">
      <c r="A102" s="33"/>
      <c r="B102" s="147"/>
      <c r="C102" s="147"/>
      <c r="D102" s="27"/>
      <c r="E102" s="27"/>
      <c r="F102" s="27"/>
      <c r="G102" s="27"/>
      <c r="H102" s="27"/>
      <c r="I102" s="180"/>
      <c r="J102" s="189"/>
      <c r="K102" s="191"/>
      <c r="L102" s="203"/>
      <c r="M102" s="196"/>
      <c r="N102" s="27"/>
      <c r="O102" s="212"/>
      <c r="P102" s="2"/>
      <c r="Q102" s="17"/>
      <c r="R102" s="17"/>
      <c r="S102" s="17"/>
    </row>
    <row r="104" ht="15">
      <c r="G104" s="21"/>
    </row>
    <row r="105" spans="9:12" ht="15">
      <c r="I105" s="183"/>
      <c r="K105" s="174"/>
      <c r="L105" s="205"/>
    </row>
    <row r="107" ht="15">
      <c r="I107" s="183"/>
    </row>
  </sheetData>
  <sheetProtection/>
  <mergeCells count="9">
    <mergeCell ref="R13:S13"/>
    <mergeCell ref="R14:S14"/>
    <mergeCell ref="B15:O15"/>
    <mergeCell ref="O1:S9"/>
    <mergeCell ref="B10:N10"/>
    <mergeCell ref="G12:H12"/>
    <mergeCell ref="N12:O12"/>
    <mergeCell ref="P12:Q12"/>
    <mergeCell ref="R12:S12"/>
  </mergeCells>
  <conditionalFormatting sqref="B28:B30 C16:C21 B23:C26 D16:D40">
    <cfRule type="cellIs" priority="1" dxfId="0" operator="equal">
      <formula>'Р от респуб.'!#REF!</formula>
    </cfRule>
  </conditionalFormatting>
  <conditionalFormatting sqref="B16:B21">
    <cfRule type="cellIs" priority="2" dxfId="0" operator="equal">
      <formula>'Р от респуб.'!#REF!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D31"/>
  <sheetViews>
    <sheetView view="pageBreakPreview" zoomScale="60" zoomScalePageLayoutView="0" workbookViewId="0" topLeftCell="A10">
      <selection activeCell="C23" sqref="C23:C31"/>
    </sheetView>
  </sheetViews>
  <sheetFormatPr defaultColWidth="9.00390625" defaultRowHeight="12.75"/>
  <cols>
    <col min="1" max="1" width="4.125" style="0" customWidth="1"/>
    <col min="2" max="2" width="42.25390625" style="0" customWidth="1"/>
    <col min="3" max="3" width="32.375" style="142" customWidth="1"/>
    <col min="4" max="4" width="15.625" style="41" customWidth="1"/>
  </cols>
  <sheetData>
    <row r="5" ht="12.75">
      <c r="C5" s="140" t="s">
        <v>39</v>
      </c>
    </row>
    <row r="6" spans="1:4" ht="17.25" customHeight="1">
      <c r="A6" s="519">
        <v>2018</v>
      </c>
      <c r="B6" s="519"/>
      <c r="C6" s="519"/>
      <c r="D6" s="68" t="s">
        <v>50</v>
      </c>
    </row>
    <row r="7" spans="1:4" ht="17.25" customHeight="1">
      <c r="A7" s="65"/>
      <c r="B7" s="64"/>
      <c r="C7" s="66" t="s">
        <v>39</v>
      </c>
      <c r="D7" s="68"/>
    </row>
    <row r="8" spans="1:4" ht="17.25" customHeight="1">
      <c r="A8" s="65">
        <v>1</v>
      </c>
      <c r="B8" s="64" t="s">
        <v>54</v>
      </c>
      <c r="C8" s="67" t="s">
        <v>72</v>
      </c>
      <c r="D8" s="68"/>
    </row>
    <row r="9" spans="1:4" ht="43.5" customHeight="1">
      <c r="A9" s="65">
        <v>2</v>
      </c>
      <c r="B9" s="64" t="s">
        <v>87</v>
      </c>
      <c r="C9" s="67" t="s">
        <v>72</v>
      </c>
      <c r="D9" s="68"/>
    </row>
    <row r="10" spans="1:4" ht="43.5" customHeight="1">
      <c r="A10" s="65">
        <v>3</v>
      </c>
      <c r="B10" s="64" t="s">
        <v>88</v>
      </c>
      <c r="C10" s="67" t="s">
        <v>72</v>
      </c>
      <c r="D10" s="68"/>
    </row>
    <row r="11" spans="1:4" ht="43.5" customHeight="1">
      <c r="A11" s="65">
        <v>4</v>
      </c>
      <c r="B11" s="64" t="s">
        <v>44</v>
      </c>
      <c r="C11" s="67" t="s">
        <v>89</v>
      </c>
      <c r="D11" s="68"/>
    </row>
    <row r="12" spans="1:4" ht="20.25" customHeight="1">
      <c r="A12" s="65">
        <v>5</v>
      </c>
      <c r="B12" s="64" t="s">
        <v>90</v>
      </c>
      <c r="C12" s="67" t="s">
        <v>91</v>
      </c>
      <c r="D12" s="68"/>
    </row>
    <row r="13" spans="2:4" ht="29.25" customHeight="1">
      <c r="B13" s="143">
        <v>2019</v>
      </c>
      <c r="C13" s="144"/>
      <c r="D13" s="68"/>
    </row>
    <row r="14" spans="1:4" ht="29.25" customHeight="1">
      <c r="A14" s="65"/>
      <c r="B14" s="64" t="s">
        <v>71</v>
      </c>
      <c r="C14" s="67" t="s">
        <v>72</v>
      </c>
      <c r="D14" s="68"/>
    </row>
    <row r="15" spans="1:4" ht="29.25" customHeight="1">
      <c r="A15" s="65"/>
      <c r="B15" s="64" t="s">
        <v>73</v>
      </c>
      <c r="C15" s="67" t="s">
        <v>72</v>
      </c>
      <c r="D15" s="68"/>
    </row>
    <row r="16" spans="1:4" ht="29.25" customHeight="1">
      <c r="A16" s="65"/>
      <c r="B16" s="64" t="s">
        <v>74</v>
      </c>
      <c r="C16" s="67" t="s">
        <v>72</v>
      </c>
      <c r="D16" s="68"/>
    </row>
    <row r="17" spans="2:4" ht="17.25" customHeight="1">
      <c r="B17" s="143">
        <v>2020</v>
      </c>
      <c r="C17" s="144"/>
      <c r="D17" s="68" t="s">
        <v>50</v>
      </c>
    </row>
    <row r="18" spans="1:4" ht="17.25" customHeight="1">
      <c r="A18" s="65"/>
      <c r="B18" s="64"/>
      <c r="C18" s="66" t="s">
        <v>39</v>
      </c>
      <c r="D18" s="68"/>
    </row>
    <row r="19" spans="1:4" ht="27" customHeight="1">
      <c r="A19" s="65"/>
      <c r="B19" s="64" t="s">
        <v>75</v>
      </c>
      <c r="C19" s="141" t="s">
        <v>76</v>
      </c>
      <c r="D19" s="68"/>
    </row>
    <row r="20" spans="1:4" ht="27" customHeight="1">
      <c r="A20" s="65"/>
      <c r="B20" s="139" t="s">
        <v>77</v>
      </c>
      <c r="C20" s="141" t="s">
        <v>78</v>
      </c>
      <c r="D20" s="68"/>
    </row>
    <row r="21" spans="2:4" ht="17.25" customHeight="1">
      <c r="B21" s="143">
        <v>2021</v>
      </c>
      <c r="C21" s="144"/>
      <c r="D21" s="68" t="s">
        <v>50</v>
      </c>
    </row>
    <row r="22" spans="1:4" ht="17.25" customHeight="1" thickBot="1">
      <c r="A22" s="65"/>
      <c r="B22" s="64"/>
      <c r="C22" s="66" t="s">
        <v>39</v>
      </c>
      <c r="D22" s="68"/>
    </row>
    <row r="23" spans="1:4" ht="24.75" customHeight="1" thickBot="1">
      <c r="A23" s="65">
        <v>1</v>
      </c>
      <c r="B23" s="137" t="s">
        <v>53</v>
      </c>
      <c r="C23" s="67" t="s">
        <v>79</v>
      </c>
      <c r="D23" s="68"/>
    </row>
    <row r="24" spans="1:4" ht="24.75" customHeight="1" thickBot="1">
      <c r="A24" s="65">
        <v>2</v>
      </c>
      <c r="B24" s="138" t="s">
        <v>51</v>
      </c>
      <c r="C24" s="67" t="s">
        <v>72</v>
      </c>
      <c r="D24" s="68"/>
    </row>
    <row r="25" spans="1:4" ht="24.75" customHeight="1" thickBot="1">
      <c r="A25" s="65">
        <v>3</v>
      </c>
      <c r="B25" s="138" t="s">
        <v>80</v>
      </c>
      <c r="C25" s="67" t="s">
        <v>72</v>
      </c>
      <c r="D25" s="68"/>
    </row>
    <row r="26" spans="1:4" ht="24.75" customHeight="1" thickBot="1">
      <c r="A26" s="65">
        <v>4</v>
      </c>
      <c r="B26" s="138" t="s">
        <v>81</v>
      </c>
      <c r="C26" s="67" t="s">
        <v>72</v>
      </c>
      <c r="D26" s="68"/>
    </row>
    <row r="27" spans="1:4" ht="20.25" customHeight="1" thickBot="1">
      <c r="A27" s="65">
        <v>5</v>
      </c>
      <c r="B27" s="138" t="s">
        <v>82</v>
      </c>
      <c r="C27" s="67" t="s">
        <v>72</v>
      </c>
      <c r="D27" s="68"/>
    </row>
    <row r="28" spans="1:4" ht="15.75" customHeight="1" thickBot="1">
      <c r="A28" s="65">
        <v>6</v>
      </c>
      <c r="B28" s="138" t="s">
        <v>83</v>
      </c>
      <c r="C28" s="67" t="s">
        <v>72</v>
      </c>
      <c r="D28" s="68"/>
    </row>
    <row r="29" spans="1:4" ht="15.75" customHeight="1" thickBot="1">
      <c r="A29" s="65">
        <v>7</v>
      </c>
      <c r="B29" s="138" t="s">
        <v>84</v>
      </c>
      <c r="C29" s="67" t="s">
        <v>72</v>
      </c>
      <c r="D29" s="68"/>
    </row>
    <row r="30" spans="1:4" ht="15.75" customHeight="1" thickBot="1">
      <c r="A30" s="65">
        <v>8</v>
      </c>
      <c r="B30" s="138" t="s">
        <v>85</v>
      </c>
      <c r="C30" s="67" t="s">
        <v>72</v>
      </c>
      <c r="D30" s="68"/>
    </row>
    <row r="31" spans="1:4" ht="29.25" customHeight="1" thickBot="1">
      <c r="A31" s="65">
        <v>9</v>
      </c>
      <c r="B31" s="138" t="s">
        <v>86</v>
      </c>
      <c r="C31" s="67" t="s">
        <v>72</v>
      </c>
      <c r="D31" s="68"/>
    </row>
  </sheetData>
  <sheetProtection/>
  <mergeCells count="1">
    <mergeCell ref="A6:C6"/>
  </mergeCells>
  <conditionalFormatting sqref="B18:B19 B14:C16 B7:B8 C8 B9:C12">
    <cfRule type="cellIs" priority="3" dxfId="0" operator="equal">
      <formula>'план МКД'!#REF!</formula>
    </cfRule>
  </conditionalFormatting>
  <conditionalFormatting sqref="B22">
    <cfRule type="cellIs" priority="2" dxfId="0" operator="equal">
      <formula>'план МКД'!#REF!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6"/>
  <sheetViews>
    <sheetView zoomScale="70" zoomScaleNormal="70" zoomScalePageLayoutView="0" workbookViewId="0" topLeftCell="A7">
      <selection activeCell="C22" sqref="C22"/>
    </sheetView>
  </sheetViews>
  <sheetFormatPr defaultColWidth="9.00390625" defaultRowHeight="12.75"/>
  <cols>
    <col min="1" max="1" width="3.75390625" style="34" customWidth="1"/>
    <col min="2" max="3" width="19.875" style="151" customWidth="1"/>
    <col min="4" max="4" width="15.875" style="28" customWidth="1"/>
    <col min="5" max="5" width="12.25390625" style="28" customWidth="1"/>
    <col min="6" max="6" width="14.375" style="28" bestFit="1" customWidth="1"/>
    <col min="7" max="7" width="16.375" style="28" customWidth="1"/>
    <col min="8" max="8" width="15.00390625" style="28" customWidth="1"/>
    <col min="9" max="9" width="19.00390625" style="28" customWidth="1"/>
    <col min="10" max="10" width="14.625" style="182" bestFit="1" customWidth="1"/>
    <col min="11" max="11" width="13.375" style="190" customWidth="1"/>
    <col min="12" max="12" width="14.625" style="173" bestFit="1" customWidth="1"/>
    <col min="13" max="13" width="14.75390625" style="204" customWidth="1"/>
    <col min="14" max="14" width="10.875" style="197" customWidth="1"/>
    <col min="15" max="15" width="10.625" style="28" customWidth="1"/>
    <col min="16" max="16" width="20.375" style="213" customWidth="1"/>
    <col min="17" max="17" width="19.00390625" style="28" customWidth="1"/>
    <col min="18" max="18" width="14.75390625" style="28" bestFit="1" customWidth="1"/>
    <col min="19" max="16384" width="9.125" style="28" customWidth="1"/>
  </cols>
  <sheetData>
    <row r="1" spans="1:16" ht="15.75" customHeight="1">
      <c r="A1" s="31"/>
      <c r="B1" s="149"/>
      <c r="C1" s="149"/>
      <c r="D1" s="17"/>
      <c r="E1" s="17"/>
      <c r="F1" s="17"/>
      <c r="G1" s="17"/>
      <c r="H1" s="17"/>
      <c r="I1" s="17"/>
      <c r="J1" s="175"/>
      <c r="K1" s="184"/>
      <c r="L1" s="168"/>
      <c r="M1" s="198"/>
      <c r="N1" s="192"/>
      <c r="O1" s="17"/>
      <c r="P1" s="475" t="s">
        <v>37</v>
      </c>
    </row>
    <row r="2" spans="1:16" ht="15">
      <c r="A2" s="31"/>
      <c r="B2" s="149"/>
      <c r="C2" s="149"/>
      <c r="D2" s="17"/>
      <c r="E2" s="17"/>
      <c r="F2" s="17"/>
      <c r="G2" s="17"/>
      <c r="H2" s="17"/>
      <c r="I2" s="17"/>
      <c r="J2" s="175"/>
      <c r="K2" s="184"/>
      <c r="L2" s="168"/>
      <c r="M2" s="198"/>
      <c r="N2" s="192"/>
      <c r="O2" s="17"/>
      <c r="P2" s="476"/>
    </row>
    <row r="3" spans="1:16" ht="15">
      <c r="A3" s="31"/>
      <c r="B3" s="149"/>
      <c r="C3" s="149"/>
      <c r="D3" s="17"/>
      <c r="E3" s="17"/>
      <c r="F3" s="17"/>
      <c r="G3" s="17"/>
      <c r="H3" s="17"/>
      <c r="I3" s="17"/>
      <c r="J3" s="175"/>
      <c r="K3" s="184"/>
      <c r="L3" s="168"/>
      <c r="M3" s="198"/>
      <c r="N3" s="192"/>
      <c r="O3" s="17"/>
      <c r="P3" s="476"/>
    </row>
    <row r="4" spans="1:16" ht="15">
      <c r="A4" s="31"/>
      <c r="B4" s="149"/>
      <c r="C4" s="149"/>
      <c r="D4" s="17"/>
      <c r="E4" s="17"/>
      <c r="F4" s="17"/>
      <c r="G4" s="17"/>
      <c r="H4" s="17"/>
      <c r="I4" s="17"/>
      <c r="J4" s="175"/>
      <c r="K4" s="184"/>
      <c r="L4" s="168"/>
      <c r="M4" s="198"/>
      <c r="N4" s="192"/>
      <c r="O4" s="17"/>
      <c r="P4" s="476"/>
    </row>
    <row r="5" spans="1:16" ht="15">
      <c r="A5" s="31"/>
      <c r="B5" s="149"/>
      <c r="C5" s="149"/>
      <c r="D5" s="17"/>
      <c r="E5" s="17"/>
      <c r="F5" s="17"/>
      <c r="G5" s="17"/>
      <c r="H5" s="17"/>
      <c r="I5" s="17"/>
      <c r="J5" s="175"/>
      <c r="K5" s="184"/>
      <c r="L5" s="168"/>
      <c r="M5" s="198"/>
      <c r="N5" s="192"/>
      <c r="O5" s="17"/>
      <c r="P5" s="476"/>
    </row>
    <row r="6" spans="1:16" ht="15">
      <c r="A6" s="31"/>
      <c r="B6" s="149"/>
      <c r="C6" s="149"/>
      <c r="D6" s="17"/>
      <c r="E6" s="17"/>
      <c r="F6" s="17"/>
      <c r="G6" s="17"/>
      <c r="H6" s="17"/>
      <c r="I6" s="17"/>
      <c r="J6" s="175"/>
      <c r="K6" s="184"/>
      <c r="L6" s="168"/>
      <c r="M6" s="198"/>
      <c r="N6" s="192"/>
      <c r="O6" s="17"/>
      <c r="P6" s="476"/>
    </row>
    <row r="7" spans="1:16" ht="15" customHeight="1">
      <c r="A7" s="31"/>
      <c r="B7" s="149"/>
      <c r="C7" s="149"/>
      <c r="D7" s="17"/>
      <c r="E7" s="17"/>
      <c r="F7" s="17"/>
      <c r="G7" s="17"/>
      <c r="H7" s="17"/>
      <c r="I7" s="17"/>
      <c r="J7" s="175"/>
      <c r="K7" s="184"/>
      <c r="L7" s="168"/>
      <c r="M7" s="198"/>
      <c r="N7" s="192"/>
      <c r="O7" s="17"/>
      <c r="P7" s="476"/>
    </row>
    <row r="8" spans="1:16" ht="15">
      <c r="A8" s="31"/>
      <c r="B8" s="149"/>
      <c r="C8" s="149"/>
      <c r="D8" s="17"/>
      <c r="E8" s="17"/>
      <c r="F8" s="17"/>
      <c r="G8" s="17"/>
      <c r="H8" s="17"/>
      <c r="I8" s="17"/>
      <c r="J8" s="175"/>
      <c r="K8" s="184"/>
      <c r="L8" s="168"/>
      <c r="M8" s="198"/>
      <c r="N8" s="192"/>
      <c r="O8" s="17"/>
      <c r="P8" s="476"/>
    </row>
    <row r="9" spans="1:19" ht="15.75">
      <c r="A9" s="32"/>
      <c r="B9" s="148"/>
      <c r="C9" s="148"/>
      <c r="D9" s="2"/>
      <c r="E9" s="2"/>
      <c r="F9" s="2"/>
      <c r="G9" s="2"/>
      <c r="H9" s="2"/>
      <c r="I9" s="2"/>
      <c r="J9" s="176"/>
      <c r="K9" s="185"/>
      <c r="L9" s="169"/>
      <c r="M9" s="199"/>
      <c r="N9" s="206"/>
      <c r="O9" s="12"/>
      <c r="P9" s="476"/>
      <c r="Q9" s="13"/>
      <c r="R9" s="2"/>
      <c r="S9" s="1"/>
    </row>
    <row r="10" spans="1:19" ht="62.25" customHeight="1">
      <c r="A10" s="32"/>
      <c r="B10" s="472" t="s">
        <v>92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207"/>
      <c r="Q10" s="13"/>
      <c r="R10" s="2"/>
      <c r="S10" s="1"/>
    </row>
    <row r="11" spans="1:19" ht="18.75">
      <c r="A11" s="32"/>
      <c r="B11" s="145"/>
      <c r="C11" s="145"/>
      <c r="D11" s="14"/>
      <c r="E11" s="14"/>
      <c r="F11" s="14"/>
      <c r="G11" s="14"/>
      <c r="H11" s="14"/>
      <c r="I11" s="14"/>
      <c r="J11" s="177"/>
      <c r="K11" s="186"/>
      <c r="L11" s="170"/>
      <c r="M11" s="200"/>
      <c r="N11" s="193"/>
      <c r="O11" s="14"/>
      <c r="P11" s="208"/>
      <c r="Q11" s="13"/>
      <c r="R11" s="2"/>
      <c r="S11" s="1"/>
    </row>
    <row r="12" spans="1:19" ht="58.5" customHeight="1">
      <c r="A12" s="30" t="s">
        <v>1</v>
      </c>
      <c r="B12" s="30" t="s">
        <v>13</v>
      </c>
      <c r="C12" s="71" t="s">
        <v>95</v>
      </c>
      <c r="D12" s="44" t="s">
        <v>35</v>
      </c>
      <c r="E12" s="45" t="s">
        <v>55</v>
      </c>
      <c r="F12" s="45" t="s">
        <v>21</v>
      </c>
      <c r="G12" s="4" t="s">
        <v>20</v>
      </c>
      <c r="H12" s="477" t="s">
        <v>118</v>
      </c>
      <c r="I12" s="477"/>
      <c r="J12" s="225">
        <v>460.52</v>
      </c>
      <c r="K12" s="226">
        <v>369.72</v>
      </c>
      <c r="L12" s="227">
        <v>527.63</v>
      </c>
      <c r="M12" s="228">
        <v>1619</v>
      </c>
      <c r="N12" s="229">
        <v>438.66</v>
      </c>
      <c r="O12" s="478" t="s">
        <v>93</v>
      </c>
      <c r="P12" s="478"/>
      <c r="Q12" s="13"/>
      <c r="R12" s="2"/>
      <c r="S12" s="1"/>
    </row>
    <row r="13" spans="1:19" ht="31.5">
      <c r="A13" s="46"/>
      <c r="B13" s="30" t="s">
        <v>15</v>
      </c>
      <c r="C13" s="30"/>
      <c r="D13" s="39" t="s">
        <v>9</v>
      </c>
      <c r="E13" s="363" t="s">
        <v>6</v>
      </c>
      <c r="F13" s="39" t="s">
        <v>9</v>
      </c>
      <c r="G13" s="39" t="s">
        <v>9</v>
      </c>
      <c r="H13" s="363" t="s">
        <v>120</v>
      </c>
      <c r="I13" s="363" t="s">
        <v>121</v>
      </c>
      <c r="J13" s="178" t="s">
        <v>94</v>
      </c>
      <c r="K13" s="187" t="s">
        <v>40</v>
      </c>
      <c r="L13" s="171" t="s">
        <v>41</v>
      </c>
      <c r="M13" s="201" t="s">
        <v>52</v>
      </c>
      <c r="N13" s="194" t="s">
        <v>42</v>
      </c>
      <c r="O13" s="363" t="s">
        <v>6</v>
      </c>
      <c r="P13" s="209" t="s">
        <v>9</v>
      </c>
      <c r="Q13" s="13"/>
      <c r="R13" s="2"/>
      <c r="S13" s="1"/>
    </row>
    <row r="14" spans="1:19" ht="15.75">
      <c r="A14" s="47">
        <v>1</v>
      </c>
      <c r="B14" s="30">
        <v>2</v>
      </c>
      <c r="C14" s="30"/>
      <c r="D14" s="39">
        <v>3</v>
      </c>
      <c r="E14" s="39">
        <v>4</v>
      </c>
      <c r="F14" s="39">
        <v>5</v>
      </c>
      <c r="G14" s="39"/>
      <c r="H14" s="39">
        <v>6</v>
      </c>
      <c r="I14" s="39">
        <v>7</v>
      </c>
      <c r="J14" s="178">
        <v>44058</v>
      </c>
      <c r="K14" s="187"/>
      <c r="L14" s="171">
        <v>12588</v>
      </c>
      <c r="M14" s="201">
        <v>443427</v>
      </c>
      <c r="N14" s="194">
        <v>262250</v>
      </c>
      <c r="O14" s="39"/>
      <c r="P14" s="210"/>
      <c r="Q14" s="13"/>
      <c r="R14" s="2"/>
      <c r="S14" s="1"/>
    </row>
    <row r="15" spans="1:19" ht="15.75">
      <c r="A15" s="47"/>
      <c r="B15" s="262">
        <v>2018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4"/>
      <c r="Q15" s="13"/>
      <c r="R15" s="2" t="s">
        <v>106</v>
      </c>
      <c r="S15" s="1"/>
    </row>
    <row r="16" spans="1:19" ht="33.75" customHeight="1">
      <c r="A16" s="38">
        <v>1</v>
      </c>
      <c r="B16" s="150" t="s">
        <v>54</v>
      </c>
      <c r="C16" s="67" t="s">
        <v>72</v>
      </c>
      <c r="D16" s="294">
        <f aca="true" t="shared" si="0" ref="D16:D27">F16+I16+J16+K16+L16+M16+N16+P16</f>
        <v>707024.2</v>
      </c>
      <c r="E16" s="289">
        <v>1340</v>
      </c>
      <c r="F16" s="289"/>
      <c r="G16" s="289">
        <f>J16+K16+L16+M16+N16</f>
        <v>707024.2</v>
      </c>
      <c r="H16" s="289"/>
      <c r="I16" s="289"/>
      <c r="J16" s="296"/>
      <c r="K16" s="297"/>
      <c r="L16" s="282">
        <f>$L$12*E16</f>
        <v>707024.2</v>
      </c>
      <c r="M16" s="298"/>
      <c r="N16" s="299"/>
      <c r="O16" s="289"/>
      <c r="P16" s="300"/>
      <c r="Q16" s="13"/>
      <c r="R16" s="2"/>
      <c r="S16" s="1"/>
    </row>
    <row r="17" spans="1:19" ht="45">
      <c r="A17" s="38">
        <v>2</v>
      </c>
      <c r="B17" s="150" t="s">
        <v>87</v>
      </c>
      <c r="C17" s="67" t="s">
        <v>117</v>
      </c>
      <c r="D17" s="294">
        <f>F17+I17+J17+K17+L17+M17+N17+P17</f>
        <v>2443219.3646</v>
      </c>
      <c r="E17" s="289">
        <v>832.42</v>
      </c>
      <c r="F17" s="289">
        <v>12588</v>
      </c>
      <c r="G17" s="289">
        <f>J17+K17+L17+M17+N17</f>
        <v>439209.7646</v>
      </c>
      <c r="H17" s="289"/>
      <c r="I17" s="289"/>
      <c r="J17" s="296"/>
      <c r="K17" s="297"/>
      <c r="L17" s="282">
        <f>$L$12*E17</f>
        <v>439209.7646</v>
      </c>
      <c r="M17" s="298"/>
      <c r="N17" s="299"/>
      <c r="O17" s="289">
        <v>791</v>
      </c>
      <c r="P17" s="300">
        <f>O17*2517.6</f>
        <v>1991421.5999999999</v>
      </c>
      <c r="Q17" s="267">
        <f>O17*2517.6</f>
        <v>1991421.5999999999</v>
      </c>
      <c r="R17" s="267">
        <f>Q17-D17</f>
        <v>-451797.7646000001</v>
      </c>
      <c r="S17" s="1"/>
    </row>
    <row r="18" spans="1:19" ht="31.5">
      <c r="A18" s="38">
        <v>3</v>
      </c>
      <c r="B18" s="150" t="s">
        <v>88</v>
      </c>
      <c r="C18" s="67" t="s">
        <v>72</v>
      </c>
      <c r="D18" s="294">
        <f t="shared" si="0"/>
        <v>152394.12110000002</v>
      </c>
      <c r="E18" s="289">
        <v>264.97</v>
      </c>
      <c r="F18" s="289">
        <v>12588</v>
      </c>
      <c r="G18" s="289">
        <f>J18+K18+L18+M18+N18</f>
        <v>139806.12110000002</v>
      </c>
      <c r="H18" s="289"/>
      <c r="I18" s="289"/>
      <c r="J18" s="296"/>
      <c r="K18" s="297"/>
      <c r="L18" s="282">
        <f>$L$12*E18</f>
        <v>139806.12110000002</v>
      </c>
      <c r="M18" s="298"/>
      <c r="N18" s="299"/>
      <c r="O18" s="289"/>
      <c r="P18" s="300"/>
      <c r="Q18" s="13"/>
      <c r="R18" s="2"/>
      <c r="S18" s="1"/>
    </row>
    <row r="19" spans="1:19" ht="58.5" customHeight="1">
      <c r="A19" s="38">
        <v>4</v>
      </c>
      <c r="B19" s="150" t="s">
        <v>44</v>
      </c>
      <c r="C19" s="67" t="s">
        <v>119</v>
      </c>
      <c r="D19" s="294">
        <f>F19+I19+J19+K19+L19+M19+N19+P19+H19</f>
        <v>474254.0411</v>
      </c>
      <c r="E19" s="289">
        <v>364.27</v>
      </c>
      <c r="F19" s="289"/>
      <c r="G19" s="289">
        <f>J19+K19+L19+M19+N19</f>
        <v>0</v>
      </c>
      <c r="H19" s="289">
        <f>E19*488.83</f>
        <v>178066.1041</v>
      </c>
      <c r="I19" s="289">
        <f>813.1*E19</f>
        <v>296187.937</v>
      </c>
      <c r="J19" s="296"/>
      <c r="K19" s="297"/>
      <c r="L19" s="282"/>
      <c r="M19" s="298"/>
      <c r="N19" s="299"/>
      <c r="O19" s="289"/>
      <c r="P19" s="300"/>
      <c r="Q19" s="13"/>
      <c r="R19" s="2"/>
      <c r="S19" s="1"/>
    </row>
    <row r="20" spans="1:19" ht="47.25">
      <c r="A20" s="38">
        <v>5</v>
      </c>
      <c r="B20" s="150" t="s">
        <v>90</v>
      </c>
      <c r="C20" s="156" t="s">
        <v>91</v>
      </c>
      <c r="D20" s="294">
        <f t="shared" si="0"/>
        <v>986899.2</v>
      </c>
      <c r="E20" s="289">
        <v>391.11</v>
      </c>
      <c r="F20" s="289"/>
      <c r="G20" s="289">
        <f>J20+K20+L20+M20+N20</f>
        <v>0</v>
      </c>
      <c r="H20" s="289"/>
      <c r="I20" s="289"/>
      <c r="J20" s="296"/>
      <c r="K20" s="297"/>
      <c r="L20" s="282"/>
      <c r="M20" s="298"/>
      <c r="N20" s="299"/>
      <c r="O20" s="282">
        <v>392</v>
      </c>
      <c r="P20" s="300">
        <f>392*2517.6</f>
        <v>986899.2</v>
      </c>
      <c r="Q20" s="13" t="s">
        <v>107</v>
      </c>
      <c r="R20" s="2"/>
      <c r="S20" s="1"/>
    </row>
    <row r="21" spans="1:18" s="163" customFormat="1" ht="24" customHeight="1">
      <c r="A21" s="55"/>
      <c r="B21" s="158"/>
      <c r="C21" s="159"/>
      <c r="D21" s="295">
        <f>F21+I21+J21+K21+L21+M21+N21+P21</f>
        <v>4585724.822699999</v>
      </c>
      <c r="E21" s="290">
        <f>SUM(E16:E20)</f>
        <v>3192.7700000000004</v>
      </c>
      <c r="F21" s="290">
        <f aca="true" t="shared" si="1" ref="F21:N21">SUM(F16:F20)</f>
        <v>25176</v>
      </c>
      <c r="G21" s="290">
        <f t="shared" si="1"/>
        <v>1286040.0857000002</v>
      </c>
      <c r="H21" s="290">
        <f t="shared" si="1"/>
        <v>178066.1041</v>
      </c>
      <c r="I21" s="290">
        <f t="shared" si="1"/>
        <v>296187.937</v>
      </c>
      <c r="J21" s="290">
        <f t="shared" si="1"/>
        <v>0</v>
      </c>
      <c r="K21" s="290">
        <f t="shared" si="1"/>
        <v>0</v>
      </c>
      <c r="L21" s="290">
        <f t="shared" si="1"/>
        <v>1286040.0857000002</v>
      </c>
      <c r="M21" s="290">
        <f t="shared" si="1"/>
        <v>0</v>
      </c>
      <c r="N21" s="290">
        <f t="shared" si="1"/>
        <v>0</v>
      </c>
      <c r="O21" s="290">
        <f>O20</f>
        <v>392</v>
      </c>
      <c r="P21" s="290">
        <f>SUM(P16:P20)</f>
        <v>2978320.8</v>
      </c>
      <c r="Q21" s="161"/>
      <c r="R21" s="162"/>
    </row>
    <row r="22" spans="1:19" ht="15.75">
      <c r="A22" s="38"/>
      <c r="B22" s="152">
        <v>2019</v>
      </c>
      <c r="C22" s="152"/>
      <c r="D22" s="294">
        <f t="shared" si="0"/>
        <v>0</v>
      </c>
      <c r="E22" s="291"/>
      <c r="F22" s="43"/>
      <c r="G22" s="43"/>
      <c r="H22" s="43"/>
      <c r="I22" s="43"/>
      <c r="J22" s="284"/>
      <c r="K22" s="285"/>
      <c r="L22" s="283"/>
      <c r="M22" s="286"/>
      <c r="N22" s="287"/>
      <c r="O22" s="43"/>
      <c r="P22" s="288"/>
      <c r="Q22" s="13"/>
      <c r="R22" s="2"/>
      <c r="S22" s="1"/>
    </row>
    <row r="23" spans="1:19" ht="31.5">
      <c r="A23" s="153"/>
      <c r="B23" s="150" t="s">
        <v>71</v>
      </c>
      <c r="C23" s="67" t="s">
        <v>72</v>
      </c>
      <c r="D23" s="294">
        <f t="shared" si="0"/>
        <v>708959.3502999999</v>
      </c>
      <c r="E23" s="290">
        <v>1319.81</v>
      </c>
      <c r="F23" s="290">
        <v>12588</v>
      </c>
      <c r="G23" s="289">
        <f>J23+K23+L23+M23+N23</f>
        <v>696371.3502999999</v>
      </c>
      <c r="H23" s="290"/>
      <c r="I23" s="290"/>
      <c r="J23" s="301"/>
      <c r="K23" s="302"/>
      <c r="L23" s="303">
        <f>E23*L12</f>
        <v>696371.3502999999</v>
      </c>
      <c r="M23" s="304"/>
      <c r="N23" s="305"/>
      <c r="O23" s="292"/>
      <c r="P23" s="306"/>
      <c r="Q23" s="13"/>
      <c r="R23" s="2"/>
      <c r="S23" s="1"/>
    </row>
    <row r="24" spans="1:19" ht="31.5">
      <c r="A24" s="153"/>
      <c r="B24" s="150" t="s">
        <v>73</v>
      </c>
      <c r="C24" s="67" t="s">
        <v>72</v>
      </c>
      <c r="D24" s="294">
        <f t="shared" si="0"/>
        <v>149613.511</v>
      </c>
      <c r="E24" s="290">
        <v>259.7</v>
      </c>
      <c r="F24" s="290">
        <v>12588</v>
      </c>
      <c r="G24" s="289">
        <f>J24+K24+L24+M24+N24</f>
        <v>137025.511</v>
      </c>
      <c r="H24" s="290"/>
      <c r="I24" s="290"/>
      <c r="J24" s="301"/>
      <c r="K24" s="302"/>
      <c r="L24" s="303">
        <f>E24*L12</f>
        <v>137025.511</v>
      </c>
      <c r="M24" s="304"/>
      <c r="N24" s="305"/>
      <c r="O24" s="292"/>
      <c r="P24" s="306"/>
      <c r="Q24" s="13"/>
      <c r="R24" s="2"/>
      <c r="S24" s="1"/>
    </row>
    <row r="25" spans="1:19" ht="30" customHeight="1">
      <c r="A25" s="154"/>
      <c r="B25" s="150" t="s">
        <v>74</v>
      </c>
      <c r="C25" s="67" t="s">
        <v>72</v>
      </c>
      <c r="D25" s="294">
        <f t="shared" si="0"/>
        <v>133415.27000000002</v>
      </c>
      <c r="E25" s="290">
        <v>229</v>
      </c>
      <c r="F25" s="290">
        <v>12588</v>
      </c>
      <c r="G25" s="289">
        <f>J25+K25+L25+M25+N25</f>
        <v>120827.27</v>
      </c>
      <c r="H25" s="290"/>
      <c r="I25" s="290"/>
      <c r="J25" s="301"/>
      <c r="K25" s="302"/>
      <c r="L25" s="303">
        <f>E25*L12</f>
        <v>120827.27</v>
      </c>
      <c r="M25" s="304"/>
      <c r="N25" s="305"/>
      <c r="O25" s="292"/>
      <c r="P25" s="306"/>
      <c r="Q25" s="13"/>
      <c r="R25" s="2"/>
      <c r="S25" s="1"/>
    </row>
    <row r="26" spans="1:18" s="163" customFormat="1" ht="30" customHeight="1">
      <c r="A26" s="164"/>
      <c r="B26" s="158"/>
      <c r="C26" s="66"/>
      <c r="D26" s="295">
        <f t="shared" si="0"/>
        <v>991988.1313</v>
      </c>
      <c r="E26" s="290">
        <f>SUM(E23:E25)</f>
        <v>1808.51</v>
      </c>
      <c r="F26" s="290">
        <f aca="true" t="shared" si="2" ref="F26:P26">SUM(F23:F25)</f>
        <v>37764</v>
      </c>
      <c r="G26" s="290">
        <f t="shared" si="2"/>
        <v>954224.1313</v>
      </c>
      <c r="H26" s="290">
        <f t="shared" si="2"/>
        <v>0</v>
      </c>
      <c r="I26" s="290">
        <f t="shared" si="2"/>
        <v>0</v>
      </c>
      <c r="J26" s="290">
        <f>SUM(J23:J25)</f>
        <v>0</v>
      </c>
      <c r="K26" s="290">
        <f t="shared" si="2"/>
        <v>0</v>
      </c>
      <c r="L26" s="290">
        <f t="shared" si="2"/>
        <v>954224.1313</v>
      </c>
      <c r="M26" s="290">
        <f t="shared" si="2"/>
        <v>0</v>
      </c>
      <c r="N26" s="290">
        <f t="shared" si="2"/>
        <v>0</v>
      </c>
      <c r="O26" s="290">
        <f t="shared" si="2"/>
        <v>0</v>
      </c>
      <c r="P26" s="290">
        <f t="shared" si="2"/>
        <v>0</v>
      </c>
      <c r="Q26" s="161"/>
      <c r="R26" s="162"/>
    </row>
    <row r="27" spans="1:19" ht="17.25" customHeight="1">
      <c r="A27" s="70"/>
      <c r="B27" s="152">
        <v>2020</v>
      </c>
      <c r="C27" s="152"/>
      <c r="D27" s="294">
        <f t="shared" si="0"/>
        <v>0</v>
      </c>
      <c r="E27" s="291"/>
      <c r="F27" s="292"/>
      <c r="G27" s="292"/>
      <c r="H27" s="292"/>
      <c r="I27" s="307"/>
      <c r="J27" s="308"/>
      <c r="K27" s="309"/>
      <c r="L27" s="310"/>
      <c r="M27" s="311"/>
      <c r="N27" s="312"/>
      <c r="O27" s="313"/>
      <c r="P27" s="314"/>
      <c r="Q27" s="13"/>
      <c r="R27" s="2"/>
      <c r="S27" s="1"/>
    </row>
    <row r="28" spans="1:19" ht="31.5">
      <c r="A28" s="70"/>
      <c r="B28" s="150" t="s">
        <v>75</v>
      </c>
      <c r="C28" s="141" t="s">
        <v>76</v>
      </c>
      <c r="D28" s="294">
        <f>F28+I28+J28+K28+L28+N28+P28</f>
        <v>328281.7824</v>
      </c>
      <c r="E28" s="292">
        <v>887.92</v>
      </c>
      <c r="F28" s="292"/>
      <c r="G28" s="289">
        <f>J28+K28+L28+N28+P28</f>
        <v>328281.7824</v>
      </c>
      <c r="H28" s="292"/>
      <c r="I28" s="307"/>
      <c r="J28" s="308"/>
      <c r="K28" s="309">
        <f>E28*K12</f>
        <v>328281.7824</v>
      </c>
      <c r="L28" s="310"/>
      <c r="M28" s="254"/>
      <c r="N28" s="312"/>
      <c r="O28" s="313"/>
      <c r="P28" s="314"/>
      <c r="R28" s="267"/>
      <c r="S28" s="1"/>
    </row>
    <row r="29" spans="1:19" ht="31.5">
      <c r="A29" s="70"/>
      <c r="B29" s="150" t="s">
        <v>77</v>
      </c>
      <c r="C29" s="141" t="s">
        <v>78</v>
      </c>
      <c r="D29" s="294">
        <f>F29+I29+J29+K29+L29+M29+N29+P29</f>
        <v>7673431</v>
      </c>
      <c r="E29" s="292">
        <v>2312</v>
      </c>
      <c r="F29" s="292">
        <v>443427</v>
      </c>
      <c r="G29" s="289">
        <f>J29+K29+L29+M29+N29</f>
        <v>3743128</v>
      </c>
      <c r="H29" s="292"/>
      <c r="I29" s="307"/>
      <c r="J29" s="308"/>
      <c r="K29" s="309"/>
      <c r="L29" s="310"/>
      <c r="M29" s="311">
        <f>M12*E29</f>
        <v>3743128</v>
      </c>
      <c r="N29" s="312"/>
      <c r="O29" s="316">
        <v>1385</v>
      </c>
      <c r="P29" s="300">
        <f>O29*2517.6</f>
        <v>3486876</v>
      </c>
      <c r="Q29" s="13"/>
      <c r="R29" s="2"/>
      <c r="S29" s="1"/>
    </row>
    <row r="30" spans="1:18" s="163" customFormat="1" ht="15.75">
      <c r="A30" s="165"/>
      <c r="B30" s="158"/>
      <c r="C30" s="166"/>
      <c r="D30" s="295">
        <f>F30+I30+J30+K30+L30+M30+N30+P30</f>
        <v>8001712.7824</v>
      </c>
      <c r="E30" s="290">
        <f>SUM(E28:E29)</f>
        <v>3199.92</v>
      </c>
      <c r="F30" s="290">
        <f aca="true" t="shared" si="3" ref="F30:P30">SUM(F28:F29)</f>
        <v>443427</v>
      </c>
      <c r="G30" s="290">
        <f>SUM(G28:G29)</f>
        <v>4071409.7824</v>
      </c>
      <c r="H30" s="290">
        <f t="shared" si="3"/>
        <v>0</v>
      </c>
      <c r="I30" s="290">
        <f t="shared" si="3"/>
        <v>0</v>
      </c>
      <c r="J30" s="290">
        <f t="shared" si="3"/>
        <v>0</v>
      </c>
      <c r="K30" s="290">
        <f t="shared" si="3"/>
        <v>328281.7824</v>
      </c>
      <c r="L30" s="290">
        <f t="shared" si="3"/>
        <v>0</v>
      </c>
      <c r="M30" s="290">
        <f>SUM(M28:M29)</f>
        <v>3743128</v>
      </c>
      <c r="N30" s="290">
        <f t="shared" si="3"/>
        <v>0</v>
      </c>
      <c r="O30" s="290">
        <f t="shared" si="3"/>
        <v>1385</v>
      </c>
      <c r="P30" s="290">
        <f t="shared" si="3"/>
        <v>3486876</v>
      </c>
      <c r="Q30" s="161"/>
      <c r="R30" s="162"/>
    </row>
    <row r="31" spans="1:18" s="222" customFormat="1" ht="16.5" customHeight="1">
      <c r="A31" s="216"/>
      <c r="B31" s="216"/>
      <c r="C31" s="216"/>
      <c r="D31" s="293">
        <f>D30+D26+D21</f>
        <v>13579425.736399999</v>
      </c>
      <c r="E31" s="293">
        <f aca="true" t="shared" si="4" ref="E31:P31">E30+E26+E21</f>
        <v>8201.2</v>
      </c>
      <c r="F31" s="293">
        <f t="shared" si="4"/>
        <v>506367</v>
      </c>
      <c r="G31" s="293">
        <f>G30+G26+G21</f>
        <v>6311673.999399999</v>
      </c>
      <c r="H31" s="293">
        <f t="shared" si="4"/>
        <v>178066.1041</v>
      </c>
      <c r="I31" s="293">
        <f t="shared" si="4"/>
        <v>296187.937</v>
      </c>
      <c r="J31" s="293">
        <f t="shared" si="4"/>
        <v>0</v>
      </c>
      <c r="K31" s="293">
        <f t="shared" si="4"/>
        <v>328281.7824</v>
      </c>
      <c r="L31" s="293">
        <f t="shared" si="4"/>
        <v>2240264.217</v>
      </c>
      <c r="M31" s="293">
        <f t="shared" si="4"/>
        <v>3743128</v>
      </c>
      <c r="N31" s="293">
        <f t="shared" si="4"/>
        <v>0</v>
      </c>
      <c r="O31" s="293">
        <f t="shared" si="4"/>
        <v>1777</v>
      </c>
      <c r="P31" s="293">
        <f t="shared" si="4"/>
        <v>6465196.8</v>
      </c>
      <c r="Q31" s="220"/>
      <c r="R31" s="221"/>
    </row>
    <row r="32" spans="1:19" ht="19.5" customHeight="1">
      <c r="A32" s="33"/>
      <c r="B32" s="146" t="s">
        <v>100</v>
      </c>
      <c r="C32" s="232">
        <v>2689.45</v>
      </c>
      <c r="D32" s="26"/>
      <c r="E32" s="26"/>
      <c r="F32" s="15"/>
      <c r="G32" s="15"/>
      <c r="H32" s="15"/>
      <c r="I32" s="26"/>
      <c r="J32" s="179"/>
      <c r="K32" s="188"/>
      <c r="L32" s="172"/>
      <c r="M32" s="202"/>
      <c r="N32" s="195"/>
      <c r="O32" s="24"/>
      <c r="P32" s="211"/>
      <c r="Q32" s="13"/>
      <c r="R32" s="2"/>
      <c r="S32" s="1"/>
    </row>
    <row r="33" spans="1:19" ht="17.25" customHeight="1">
      <c r="A33" s="33"/>
      <c r="B33" s="146"/>
      <c r="C33" s="146" t="s">
        <v>116</v>
      </c>
      <c r="D33" s="26" t="s">
        <v>102</v>
      </c>
      <c r="E33" s="26" t="s">
        <v>104</v>
      </c>
      <c r="F33" s="12" t="s">
        <v>108</v>
      </c>
      <c r="G33" s="12"/>
      <c r="H33" s="12"/>
      <c r="I33" s="26"/>
      <c r="J33" s="179"/>
      <c r="K33" s="188"/>
      <c r="L33" s="172"/>
      <c r="M33" s="202"/>
      <c r="N33" s="195"/>
      <c r="O33" s="24"/>
      <c r="P33" s="211"/>
      <c r="Q33" s="13"/>
      <c r="R33" s="2"/>
      <c r="S33" s="1"/>
    </row>
    <row r="34" spans="1:16" ht="15.75">
      <c r="A34" s="33"/>
      <c r="B34" s="147" t="s">
        <v>97</v>
      </c>
      <c r="C34" s="233">
        <v>5566.08</v>
      </c>
      <c r="D34" s="234">
        <f>C34*0.85</f>
        <v>4731.168</v>
      </c>
      <c r="E34" s="234">
        <f>D21*0.001</f>
        <v>4585.724822699999</v>
      </c>
      <c r="F34" s="260">
        <f>D34-E34</f>
        <v>145.44317730000057</v>
      </c>
      <c r="G34" s="260"/>
      <c r="H34" s="35"/>
      <c r="I34" s="26"/>
      <c r="J34" s="179"/>
      <c r="K34" s="188"/>
      <c r="L34" s="172"/>
      <c r="M34" s="202"/>
      <c r="N34" s="195"/>
      <c r="O34" s="24"/>
      <c r="P34" s="211"/>
    </row>
    <row r="35" spans="1:16" ht="15.75">
      <c r="A35" s="33"/>
      <c r="B35" s="147" t="s">
        <v>98</v>
      </c>
      <c r="C35" s="233">
        <v>5786.25</v>
      </c>
      <c r="D35" s="234">
        <f>C35*0.85</f>
        <v>4918.3125</v>
      </c>
      <c r="E35" s="234">
        <f>D26*0.001</f>
        <v>991.9881313000001</v>
      </c>
      <c r="F35" s="260">
        <f>D35-E35</f>
        <v>3926.3243687</v>
      </c>
      <c r="G35" s="260"/>
      <c r="H35" s="35"/>
      <c r="I35" s="26"/>
      <c r="J35" s="179"/>
      <c r="K35" s="188"/>
      <c r="L35" s="172"/>
      <c r="M35" s="202"/>
      <c r="N35" s="195"/>
      <c r="O35" s="24"/>
      <c r="P35" s="211"/>
    </row>
    <row r="36" spans="1:16" ht="15.75">
      <c r="A36" s="33"/>
      <c r="B36" s="147" t="s">
        <v>99</v>
      </c>
      <c r="C36" s="233">
        <v>6015.24</v>
      </c>
      <c r="D36" s="234">
        <f>C36*0.85</f>
        <v>5112.954</v>
      </c>
      <c r="E36" s="234">
        <f>D30*0.001</f>
        <v>8001.7127824</v>
      </c>
      <c r="F36" s="260">
        <f>D36-E36</f>
        <v>-2888.7587824</v>
      </c>
      <c r="G36" s="260"/>
      <c r="H36" s="35"/>
      <c r="I36" s="26"/>
      <c r="J36" s="179"/>
      <c r="K36" s="188"/>
      <c r="L36" s="172"/>
      <c r="M36" s="202"/>
      <c r="N36" s="195"/>
      <c r="O36" s="24"/>
      <c r="P36" s="211"/>
    </row>
    <row r="37" spans="1:16" ht="25.5" customHeight="1">
      <c r="A37" s="33"/>
      <c r="B37" s="146" t="s">
        <v>103</v>
      </c>
      <c r="C37" s="235">
        <f>C34+C35+C36+C32</f>
        <v>20057.02</v>
      </c>
      <c r="D37" s="235">
        <f>D34+D35+D36+C32</f>
        <v>17451.8845</v>
      </c>
      <c r="E37" s="259">
        <f>E34+E35+E36+D32</f>
        <v>13579.425736399999</v>
      </c>
      <c r="F37" s="260">
        <f>F34+F35+F36</f>
        <v>1183.0087636000003</v>
      </c>
      <c r="G37" s="260"/>
      <c r="H37" s="261" t="s">
        <v>105</v>
      </c>
      <c r="I37" s="474">
        <f>F37+C32</f>
        <v>3872.4587636</v>
      </c>
      <c r="J37" s="474"/>
      <c r="K37" s="188"/>
      <c r="L37" s="172"/>
      <c r="M37" s="202"/>
      <c r="N37" s="195"/>
      <c r="O37" s="24"/>
      <c r="P37" s="211"/>
    </row>
    <row r="38" spans="1:16" ht="18" customHeight="1">
      <c r="A38" s="33"/>
      <c r="B38" s="146"/>
      <c r="C38" s="146"/>
      <c r="D38" s="26"/>
      <c r="E38" s="26"/>
      <c r="F38" s="35" t="s">
        <v>96</v>
      </c>
      <c r="G38" s="35"/>
      <c r="H38" s="35"/>
      <c r="I38" s="26"/>
      <c r="J38" s="179"/>
      <c r="K38" s="188"/>
      <c r="L38" s="172"/>
      <c r="M38" s="202"/>
      <c r="N38" s="195"/>
      <c r="O38" s="24"/>
      <c r="P38" s="211"/>
    </row>
    <row r="39" spans="1:16" ht="18" customHeight="1">
      <c r="A39" s="33"/>
      <c r="B39" s="146"/>
      <c r="C39" s="146"/>
      <c r="D39" s="26"/>
      <c r="E39" s="26"/>
      <c r="F39" s="35"/>
      <c r="G39" s="35"/>
      <c r="H39" s="35"/>
      <c r="I39" s="26"/>
      <c r="J39" s="179"/>
      <c r="K39" s="188"/>
      <c r="L39" s="172"/>
      <c r="M39" s="202"/>
      <c r="N39" s="195"/>
      <c r="O39" s="24"/>
      <c r="P39" s="211"/>
    </row>
    <row r="40" spans="1:16" ht="18" customHeight="1">
      <c r="A40" s="33"/>
      <c r="B40" s="146"/>
      <c r="C40" s="146"/>
      <c r="D40" s="26"/>
      <c r="E40" s="26"/>
      <c r="F40" s="35"/>
      <c r="G40" s="35"/>
      <c r="H40" s="35"/>
      <c r="I40" s="26"/>
      <c r="J40" s="179"/>
      <c r="K40" s="188"/>
      <c r="L40" s="172"/>
      <c r="M40" s="202"/>
      <c r="N40" s="195"/>
      <c r="O40" s="24"/>
      <c r="P40" s="211"/>
    </row>
    <row r="41" spans="1:16" ht="18.75" customHeight="1">
      <c r="A41" s="33"/>
      <c r="B41" s="146"/>
      <c r="C41" s="146"/>
      <c r="D41" s="26"/>
      <c r="E41" s="26"/>
      <c r="F41" s="35"/>
      <c r="G41" s="35"/>
      <c r="H41" s="35"/>
      <c r="I41" s="26"/>
      <c r="J41" s="179"/>
      <c r="K41" s="188"/>
      <c r="L41" s="172"/>
      <c r="M41" s="202"/>
      <c r="N41" s="195"/>
      <c r="O41" s="24"/>
      <c r="P41" s="211"/>
    </row>
    <row r="42" spans="1:16" ht="18.75" customHeight="1">
      <c r="A42" s="33"/>
      <c r="B42" s="146"/>
      <c r="C42" s="146"/>
      <c r="D42" s="26"/>
      <c r="E42" s="26"/>
      <c r="F42" s="35"/>
      <c r="G42" s="35"/>
      <c r="H42" s="35"/>
      <c r="I42" s="26"/>
      <c r="J42" s="179"/>
      <c r="K42" s="188"/>
      <c r="L42" s="172"/>
      <c r="M42" s="202"/>
      <c r="N42" s="195"/>
      <c r="O42" s="24"/>
      <c r="P42" s="211"/>
    </row>
    <row r="43" spans="1:16" ht="17.25" customHeight="1">
      <c r="A43" s="33"/>
      <c r="B43" s="146"/>
      <c r="C43" s="146"/>
      <c r="D43" s="26"/>
      <c r="E43" s="26"/>
      <c r="F43" s="35"/>
      <c r="G43" s="35"/>
      <c r="H43" s="35"/>
      <c r="I43" s="26"/>
      <c r="J43" s="179"/>
      <c r="K43" s="188"/>
      <c r="L43" s="172"/>
      <c r="M43" s="202"/>
      <c r="N43" s="195"/>
      <c r="O43" s="24"/>
      <c r="P43" s="211"/>
    </row>
    <row r="44" spans="1:16" ht="17.25" customHeight="1">
      <c r="A44" s="33"/>
      <c r="B44" s="146"/>
      <c r="C44" s="146"/>
      <c r="D44" s="26"/>
      <c r="E44" s="26"/>
      <c r="F44" s="35"/>
      <c r="G44" s="35"/>
      <c r="H44" s="35"/>
      <c r="I44" s="26"/>
      <c r="J44" s="179"/>
      <c r="K44" s="188"/>
      <c r="L44" s="172"/>
      <c r="M44" s="202"/>
      <c r="N44" s="195"/>
      <c r="O44" s="24"/>
      <c r="P44" s="211"/>
    </row>
    <row r="45" spans="1:16" ht="18" customHeight="1">
      <c r="A45" s="33"/>
      <c r="B45" s="146"/>
      <c r="C45" s="146"/>
      <c r="D45" s="26"/>
      <c r="E45" s="26"/>
      <c r="F45" s="35"/>
      <c r="G45" s="35"/>
      <c r="H45" s="35"/>
      <c r="I45" s="26"/>
      <c r="J45" s="179"/>
      <c r="K45" s="188"/>
      <c r="L45" s="172"/>
      <c r="M45" s="202"/>
      <c r="N45" s="195"/>
      <c r="O45" s="24"/>
      <c r="P45" s="211"/>
    </row>
    <row r="46" spans="1:16" ht="18.75" customHeight="1">
      <c r="A46" s="33"/>
      <c r="B46" s="146"/>
      <c r="C46" s="146"/>
      <c r="D46" s="26"/>
      <c r="E46" s="26"/>
      <c r="F46" s="35"/>
      <c r="G46" s="35"/>
      <c r="H46" s="35"/>
      <c r="I46" s="26"/>
      <c r="J46" s="179"/>
      <c r="K46" s="188"/>
      <c r="L46" s="172"/>
      <c r="M46" s="202"/>
      <c r="N46" s="195"/>
      <c r="O46" s="24"/>
      <c r="P46" s="211"/>
    </row>
    <row r="47" spans="1:16" ht="18" customHeight="1">
      <c r="A47" s="33"/>
      <c r="B47" s="146"/>
      <c r="C47" s="146"/>
      <c r="D47" s="26"/>
      <c r="E47" s="26"/>
      <c r="F47" s="35"/>
      <c r="G47" s="35"/>
      <c r="H47" s="35"/>
      <c r="I47" s="26"/>
      <c r="J47" s="179"/>
      <c r="K47" s="188"/>
      <c r="L47" s="172"/>
      <c r="M47" s="202"/>
      <c r="N47" s="195"/>
      <c r="O47" s="24"/>
      <c r="P47" s="211"/>
    </row>
    <row r="48" spans="1:16" ht="18" customHeight="1">
      <c r="A48" s="33"/>
      <c r="B48" s="146"/>
      <c r="C48" s="146"/>
      <c r="D48" s="26"/>
      <c r="E48" s="26"/>
      <c r="F48" s="35"/>
      <c r="G48" s="35"/>
      <c r="H48" s="35"/>
      <c r="I48" s="26"/>
      <c r="J48" s="179"/>
      <c r="K48" s="188"/>
      <c r="L48" s="172"/>
      <c r="M48" s="202"/>
      <c r="N48" s="195"/>
      <c r="O48" s="24"/>
      <c r="P48" s="211"/>
    </row>
    <row r="49" spans="1:16" ht="18" customHeight="1">
      <c r="A49" s="33"/>
      <c r="B49" s="146"/>
      <c r="C49" s="146"/>
      <c r="D49" s="26"/>
      <c r="E49" s="26"/>
      <c r="F49" s="35"/>
      <c r="G49" s="35"/>
      <c r="H49" s="35"/>
      <c r="I49" s="26"/>
      <c r="J49" s="179"/>
      <c r="K49" s="188"/>
      <c r="L49" s="172"/>
      <c r="M49" s="202"/>
      <c r="N49" s="195"/>
      <c r="O49" s="24"/>
      <c r="P49" s="211"/>
    </row>
    <row r="50" spans="1:16" ht="18.75" customHeight="1">
      <c r="A50" s="33"/>
      <c r="B50" s="146"/>
      <c r="C50" s="146"/>
      <c r="D50" s="26"/>
      <c r="E50" s="26"/>
      <c r="F50" s="35"/>
      <c r="G50" s="35"/>
      <c r="H50" s="35"/>
      <c r="I50" s="26"/>
      <c r="J50" s="179"/>
      <c r="K50" s="188"/>
      <c r="L50" s="172"/>
      <c r="M50" s="202"/>
      <c r="N50" s="195"/>
      <c r="O50" s="24"/>
      <c r="P50" s="211"/>
    </row>
    <row r="51" spans="1:16" ht="19.5" customHeight="1">
      <c r="A51" s="33"/>
      <c r="B51" s="146"/>
      <c r="C51" s="146"/>
      <c r="D51" s="26"/>
      <c r="E51" s="26"/>
      <c r="F51" s="35"/>
      <c r="G51" s="35"/>
      <c r="H51" s="35"/>
      <c r="I51" s="26"/>
      <c r="J51" s="179"/>
      <c r="K51" s="188"/>
      <c r="L51" s="172"/>
      <c r="M51" s="202"/>
      <c r="N51" s="195"/>
      <c r="O51" s="24"/>
      <c r="P51" s="211"/>
    </row>
    <row r="52" spans="1:16" ht="18" customHeight="1">
      <c r="A52" s="33"/>
      <c r="B52" s="147"/>
      <c r="C52" s="147"/>
      <c r="D52" s="26"/>
      <c r="E52" s="26"/>
      <c r="F52" s="35"/>
      <c r="G52" s="35"/>
      <c r="H52" s="35"/>
      <c r="I52" s="26"/>
      <c r="J52" s="179"/>
      <c r="K52" s="188"/>
      <c r="L52" s="172"/>
      <c r="M52" s="202"/>
      <c r="N52" s="195"/>
      <c r="O52" s="24"/>
      <c r="P52" s="211"/>
    </row>
    <row r="53" spans="1:16" ht="15" customHeight="1">
      <c r="A53" s="33"/>
      <c r="B53" s="147"/>
      <c r="C53" s="147"/>
      <c r="D53" s="26"/>
      <c r="E53" s="26"/>
      <c r="F53" s="35"/>
      <c r="G53" s="35"/>
      <c r="H53" s="35"/>
      <c r="I53" s="26"/>
      <c r="J53" s="179"/>
      <c r="K53" s="188"/>
      <c r="L53" s="172"/>
      <c r="M53" s="202"/>
      <c r="N53" s="195"/>
      <c r="O53" s="24"/>
      <c r="P53" s="211"/>
    </row>
    <row r="54" spans="1:16" ht="18.75" customHeight="1">
      <c r="A54" s="33"/>
      <c r="B54" s="147"/>
      <c r="C54" s="147"/>
      <c r="D54" s="26"/>
      <c r="E54" s="26"/>
      <c r="F54" s="35"/>
      <c r="G54" s="35"/>
      <c r="H54" s="35"/>
      <c r="I54" s="26"/>
      <c r="J54" s="179"/>
      <c r="K54" s="188"/>
      <c r="L54" s="172"/>
      <c r="M54" s="202"/>
      <c r="N54" s="195"/>
      <c r="O54" s="24"/>
      <c r="P54" s="211"/>
    </row>
    <row r="55" spans="1:16" ht="17.25" customHeight="1">
      <c r="A55" s="33"/>
      <c r="B55" s="147"/>
      <c r="C55" s="147"/>
      <c r="D55" s="26"/>
      <c r="E55" s="26"/>
      <c r="F55" s="35"/>
      <c r="G55" s="35"/>
      <c r="H55" s="35"/>
      <c r="I55" s="26"/>
      <c r="J55" s="179"/>
      <c r="K55" s="188"/>
      <c r="L55" s="172"/>
      <c r="M55" s="202"/>
      <c r="N55" s="195"/>
      <c r="O55" s="24"/>
      <c r="P55" s="211"/>
    </row>
    <row r="56" spans="1:16" ht="19.5" customHeight="1">
      <c r="A56" s="33"/>
      <c r="B56" s="147"/>
      <c r="C56" s="147"/>
      <c r="D56" s="26"/>
      <c r="E56" s="26"/>
      <c r="F56" s="35"/>
      <c r="G56" s="35"/>
      <c r="H56" s="35"/>
      <c r="I56" s="26"/>
      <c r="J56" s="179"/>
      <c r="K56" s="188"/>
      <c r="L56" s="172"/>
      <c r="M56" s="202"/>
      <c r="N56" s="195"/>
      <c r="O56" s="24"/>
      <c r="P56" s="211"/>
    </row>
    <row r="57" spans="1:16" ht="19.5" customHeight="1">
      <c r="A57" s="33"/>
      <c r="B57" s="147"/>
      <c r="C57" s="147"/>
      <c r="D57" s="26"/>
      <c r="E57" s="26"/>
      <c r="F57" s="35"/>
      <c r="G57" s="35"/>
      <c r="H57" s="35"/>
      <c r="I57" s="26"/>
      <c r="J57" s="179"/>
      <c r="K57" s="188"/>
      <c r="L57" s="172"/>
      <c r="M57" s="202"/>
      <c r="N57" s="195"/>
      <c r="O57" s="24"/>
      <c r="P57" s="211"/>
    </row>
    <row r="58" spans="1:16" ht="19.5" customHeight="1">
      <c r="A58" s="33"/>
      <c r="B58" s="147"/>
      <c r="C58" s="147"/>
      <c r="D58" s="26"/>
      <c r="E58" s="26"/>
      <c r="F58" s="35"/>
      <c r="G58" s="35"/>
      <c r="H58" s="35"/>
      <c r="I58" s="26"/>
      <c r="J58" s="179"/>
      <c r="K58" s="188"/>
      <c r="L58" s="172"/>
      <c r="M58" s="202"/>
      <c r="N58" s="195"/>
      <c r="O58" s="24"/>
      <c r="P58" s="211"/>
    </row>
    <row r="59" spans="1:16" ht="18" customHeight="1">
      <c r="A59" s="33"/>
      <c r="B59" s="147"/>
      <c r="C59" s="147"/>
      <c r="D59" s="26"/>
      <c r="E59" s="26"/>
      <c r="F59" s="35"/>
      <c r="G59" s="35"/>
      <c r="H59" s="35"/>
      <c r="I59" s="26"/>
      <c r="J59" s="179"/>
      <c r="K59" s="188"/>
      <c r="L59" s="172"/>
      <c r="M59" s="202"/>
      <c r="N59" s="195"/>
      <c r="O59" s="24"/>
      <c r="P59" s="211"/>
    </row>
    <row r="60" spans="1:16" ht="16.5" customHeight="1">
      <c r="A60" s="33"/>
      <c r="B60" s="147"/>
      <c r="C60" s="147"/>
      <c r="D60" s="26"/>
      <c r="E60" s="26"/>
      <c r="F60" s="35"/>
      <c r="G60" s="35"/>
      <c r="H60" s="35"/>
      <c r="I60" s="26"/>
      <c r="J60" s="179"/>
      <c r="K60" s="188"/>
      <c r="L60" s="172"/>
      <c r="M60" s="202"/>
      <c r="N60" s="195"/>
      <c r="O60" s="24"/>
      <c r="P60" s="211"/>
    </row>
    <row r="61" spans="1:16" ht="18.75" customHeight="1">
      <c r="A61" s="33"/>
      <c r="B61" s="146"/>
      <c r="C61" s="146"/>
      <c r="D61" s="26"/>
      <c r="E61" s="26"/>
      <c r="F61" s="35"/>
      <c r="G61" s="35"/>
      <c r="H61" s="35"/>
      <c r="I61" s="26"/>
      <c r="J61" s="179"/>
      <c r="K61" s="188"/>
      <c r="L61" s="172"/>
      <c r="M61" s="202"/>
      <c r="N61" s="195"/>
      <c r="O61" s="24"/>
      <c r="P61" s="211"/>
    </row>
    <row r="62" spans="1:16" ht="15.75" customHeight="1">
      <c r="A62" s="33"/>
      <c r="B62" s="146"/>
      <c r="C62" s="146"/>
      <c r="D62" s="26"/>
      <c r="E62" s="26"/>
      <c r="F62" s="35"/>
      <c r="G62" s="35"/>
      <c r="H62" s="35"/>
      <c r="I62" s="26"/>
      <c r="J62" s="179"/>
      <c r="K62" s="188"/>
      <c r="L62" s="172"/>
      <c r="M62" s="202"/>
      <c r="N62" s="195"/>
      <c r="O62" s="24"/>
      <c r="P62" s="211"/>
    </row>
    <row r="63" spans="1:16" ht="18.75" customHeight="1">
      <c r="A63" s="33"/>
      <c r="B63" s="146"/>
      <c r="C63" s="146"/>
      <c r="D63" s="26"/>
      <c r="E63" s="26"/>
      <c r="F63" s="35"/>
      <c r="G63" s="35"/>
      <c r="H63" s="35"/>
      <c r="I63" s="26"/>
      <c r="J63" s="179"/>
      <c r="K63" s="188"/>
      <c r="L63" s="172"/>
      <c r="M63" s="202"/>
      <c r="N63" s="195"/>
      <c r="O63" s="24"/>
      <c r="P63" s="211"/>
    </row>
    <row r="64" spans="1:16" ht="18.75" customHeight="1">
      <c r="A64" s="33"/>
      <c r="B64" s="146"/>
      <c r="C64" s="146"/>
      <c r="D64" s="26"/>
      <c r="E64" s="26"/>
      <c r="F64" s="35"/>
      <c r="G64" s="35"/>
      <c r="H64" s="35"/>
      <c r="I64" s="26"/>
      <c r="J64" s="179"/>
      <c r="K64" s="188"/>
      <c r="L64" s="172"/>
      <c r="M64" s="202"/>
      <c r="N64" s="195"/>
      <c r="O64" s="24"/>
      <c r="P64" s="211"/>
    </row>
    <row r="65" spans="1:16" ht="18" customHeight="1">
      <c r="A65" s="33"/>
      <c r="B65" s="147"/>
      <c r="C65" s="147"/>
      <c r="D65" s="26"/>
      <c r="E65" s="26"/>
      <c r="F65" s="35"/>
      <c r="G65" s="35"/>
      <c r="H65" s="35"/>
      <c r="I65" s="26"/>
      <c r="J65" s="179"/>
      <c r="K65" s="188"/>
      <c r="L65" s="172"/>
      <c r="M65" s="202"/>
      <c r="N65" s="195"/>
      <c r="O65" s="24"/>
      <c r="P65" s="211"/>
    </row>
    <row r="66" spans="1:16" ht="18" customHeight="1">
      <c r="A66" s="33"/>
      <c r="B66" s="146"/>
      <c r="C66" s="146"/>
      <c r="D66" s="26"/>
      <c r="E66" s="26"/>
      <c r="F66" s="26"/>
      <c r="G66" s="26"/>
      <c r="H66" s="35"/>
      <c r="I66" s="26"/>
      <c r="J66" s="179"/>
      <c r="K66" s="188"/>
      <c r="L66" s="172"/>
      <c r="M66" s="202"/>
      <c r="N66" s="195"/>
      <c r="O66" s="24"/>
      <c r="P66" s="211"/>
    </row>
    <row r="67" spans="1:16" ht="17.25" customHeight="1">
      <c r="A67" s="33"/>
      <c r="B67" s="146"/>
      <c r="C67" s="146"/>
      <c r="D67" s="26"/>
      <c r="E67" s="26"/>
      <c r="F67" s="26"/>
      <c r="G67" s="26"/>
      <c r="H67" s="35"/>
      <c r="I67" s="26"/>
      <c r="J67" s="179"/>
      <c r="K67" s="188"/>
      <c r="L67" s="172"/>
      <c r="M67" s="202"/>
      <c r="N67" s="195"/>
      <c r="O67" s="24"/>
      <c r="P67" s="211"/>
    </row>
    <row r="68" spans="1:16" ht="15.75" customHeight="1">
      <c r="A68" s="33"/>
      <c r="B68" s="146"/>
      <c r="C68" s="146"/>
      <c r="D68" s="26"/>
      <c r="E68" s="26"/>
      <c r="F68" s="26"/>
      <c r="G68" s="26"/>
      <c r="H68" s="35"/>
      <c r="I68" s="26"/>
      <c r="J68" s="179"/>
      <c r="K68" s="188"/>
      <c r="L68" s="172"/>
      <c r="M68" s="202"/>
      <c r="N68" s="195"/>
      <c r="O68" s="24"/>
      <c r="P68" s="211"/>
    </row>
    <row r="69" spans="1:16" ht="16.5" customHeight="1">
      <c r="A69" s="33"/>
      <c r="B69" s="146"/>
      <c r="C69" s="146"/>
      <c r="D69" s="26"/>
      <c r="E69" s="26"/>
      <c r="F69" s="26"/>
      <c r="G69" s="26"/>
      <c r="H69" s="35"/>
      <c r="I69" s="26"/>
      <c r="J69" s="179"/>
      <c r="K69" s="188"/>
      <c r="L69" s="172"/>
      <c r="M69" s="202"/>
      <c r="N69" s="195"/>
      <c r="O69" s="24"/>
      <c r="P69" s="211"/>
    </row>
    <row r="70" spans="1:16" ht="18.75" customHeight="1">
      <c r="A70" s="33"/>
      <c r="B70" s="147"/>
      <c r="C70" s="147"/>
      <c r="D70" s="26"/>
      <c r="E70" s="26"/>
      <c r="F70" s="35"/>
      <c r="G70" s="35"/>
      <c r="H70" s="35"/>
      <c r="I70" s="26"/>
      <c r="J70" s="179"/>
      <c r="K70" s="188"/>
      <c r="L70" s="172"/>
      <c r="M70" s="202"/>
      <c r="N70" s="195"/>
      <c r="O70" s="24"/>
      <c r="P70" s="211"/>
    </row>
    <row r="71" spans="1:16" ht="18.75" customHeight="1">
      <c r="A71" s="33"/>
      <c r="B71" s="147"/>
      <c r="C71" s="147"/>
      <c r="D71" s="26"/>
      <c r="E71" s="26"/>
      <c r="F71" s="35"/>
      <c r="G71" s="35"/>
      <c r="H71" s="35"/>
      <c r="I71" s="26"/>
      <c r="J71" s="179"/>
      <c r="K71" s="188"/>
      <c r="L71" s="172"/>
      <c r="M71" s="202"/>
      <c r="N71" s="195"/>
      <c r="O71" s="24"/>
      <c r="P71" s="211"/>
    </row>
    <row r="72" spans="1:16" ht="16.5" customHeight="1">
      <c r="A72" s="33"/>
      <c r="B72" s="146"/>
      <c r="C72" s="146"/>
      <c r="D72" s="26"/>
      <c r="E72" s="26"/>
      <c r="F72" s="35"/>
      <c r="G72" s="35"/>
      <c r="H72" s="35"/>
      <c r="I72" s="26"/>
      <c r="J72" s="179"/>
      <c r="K72" s="188"/>
      <c r="L72" s="172"/>
      <c r="M72" s="202"/>
      <c r="N72" s="195"/>
      <c r="O72" s="24"/>
      <c r="P72" s="211"/>
    </row>
    <row r="73" spans="1:16" ht="19.5" customHeight="1">
      <c r="A73" s="33"/>
      <c r="B73" s="146"/>
      <c r="C73" s="146"/>
      <c r="D73" s="26"/>
      <c r="E73" s="26"/>
      <c r="F73" s="35"/>
      <c r="G73" s="35"/>
      <c r="H73" s="35"/>
      <c r="I73" s="26"/>
      <c r="J73" s="179"/>
      <c r="K73" s="188"/>
      <c r="L73" s="172"/>
      <c r="M73" s="202"/>
      <c r="N73" s="195"/>
      <c r="O73" s="24"/>
      <c r="P73" s="211"/>
    </row>
    <row r="74" spans="1:16" ht="16.5" customHeight="1">
      <c r="A74" s="33"/>
      <c r="B74" s="146"/>
      <c r="C74" s="146"/>
      <c r="D74" s="26"/>
      <c r="E74" s="26"/>
      <c r="F74" s="35"/>
      <c r="G74" s="35"/>
      <c r="H74" s="35"/>
      <c r="I74" s="26"/>
      <c r="J74" s="179"/>
      <c r="K74" s="188"/>
      <c r="L74" s="172"/>
      <c r="M74" s="202"/>
      <c r="N74" s="195"/>
      <c r="O74" s="24"/>
      <c r="P74" s="211"/>
    </row>
    <row r="75" spans="1:16" ht="16.5" customHeight="1">
      <c r="A75" s="33"/>
      <c r="B75" s="147"/>
      <c r="C75" s="147"/>
      <c r="D75" s="26"/>
      <c r="E75" s="26"/>
      <c r="F75" s="35"/>
      <c r="G75" s="35"/>
      <c r="H75" s="35"/>
      <c r="I75" s="26"/>
      <c r="J75" s="179"/>
      <c r="K75" s="188"/>
      <c r="L75" s="172"/>
      <c r="M75" s="202"/>
      <c r="N75" s="195"/>
      <c r="O75" s="24"/>
      <c r="P75" s="211"/>
    </row>
    <row r="76" spans="1:16" ht="16.5" customHeight="1">
      <c r="A76" s="33"/>
      <c r="B76" s="147"/>
      <c r="C76" s="147"/>
      <c r="D76" s="26"/>
      <c r="E76" s="26"/>
      <c r="F76" s="35"/>
      <c r="G76" s="35"/>
      <c r="H76" s="35"/>
      <c r="I76" s="26"/>
      <c r="J76" s="179"/>
      <c r="K76" s="188"/>
      <c r="L76" s="172"/>
      <c r="M76" s="202"/>
      <c r="N76" s="195"/>
      <c r="O76" s="24"/>
      <c r="P76" s="211"/>
    </row>
    <row r="77" spans="1:16" ht="17.25" customHeight="1">
      <c r="A77" s="33"/>
      <c r="B77" s="147"/>
      <c r="C77" s="147"/>
      <c r="D77" s="26"/>
      <c r="E77" s="26"/>
      <c r="F77" s="35"/>
      <c r="G77" s="35"/>
      <c r="H77" s="35"/>
      <c r="I77" s="26"/>
      <c r="J77" s="179"/>
      <c r="K77" s="188"/>
      <c r="L77" s="172"/>
      <c r="M77" s="202"/>
      <c r="N77" s="195"/>
      <c r="O77" s="24"/>
      <c r="P77" s="211"/>
    </row>
    <row r="78" spans="1:16" ht="15.75" customHeight="1">
      <c r="A78" s="33"/>
      <c r="B78" s="147"/>
      <c r="C78" s="147"/>
      <c r="D78" s="26"/>
      <c r="E78" s="26"/>
      <c r="F78" s="35"/>
      <c r="G78" s="35"/>
      <c r="H78" s="35"/>
      <c r="I78" s="26"/>
      <c r="J78" s="179"/>
      <c r="K78" s="188"/>
      <c r="L78" s="172"/>
      <c r="M78" s="202"/>
      <c r="N78" s="195"/>
      <c r="O78" s="24"/>
      <c r="P78" s="211"/>
    </row>
    <row r="79" spans="1:16" ht="15.75" customHeight="1">
      <c r="A79" s="33"/>
      <c r="B79" s="147"/>
      <c r="C79" s="147"/>
      <c r="D79" s="26"/>
      <c r="E79" s="26"/>
      <c r="F79" s="35"/>
      <c r="G79" s="35"/>
      <c r="H79" s="35"/>
      <c r="I79" s="26"/>
      <c r="J79" s="179"/>
      <c r="K79" s="188"/>
      <c r="L79" s="172"/>
      <c r="M79" s="202"/>
      <c r="N79" s="195"/>
      <c r="O79" s="24"/>
      <c r="P79" s="211"/>
    </row>
    <row r="80" spans="1:16" ht="16.5" customHeight="1">
      <c r="A80" s="33"/>
      <c r="B80" s="147"/>
      <c r="C80" s="147"/>
      <c r="D80" s="26"/>
      <c r="E80" s="26"/>
      <c r="F80" s="35"/>
      <c r="G80" s="35"/>
      <c r="H80" s="35"/>
      <c r="I80" s="26"/>
      <c r="J80" s="179"/>
      <c r="K80" s="188"/>
      <c r="L80" s="172"/>
      <c r="M80" s="202"/>
      <c r="N80" s="195"/>
      <c r="O80" s="24"/>
      <c r="P80" s="211"/>
    </row>
    <row r="81" spans="1:16" ht="15.75" customHeight="1">
      <c r="A81" s="33"/>
      <c r="B81" s="147"/>
      <c r="C81" s="147"/>
      <c r="D81" s="26"/>
      <c r="E81" s="26"/>
      <c r="F81" s="35"/>
      <c r="G81" s="35"/>
      <c r="H81" s="35"/>
      <c r="I81" s="26"/>
      <c r="J81" s="179"/>
      <c r="K81" s="188"/>
      <c r="L81" s="172"/>
      <c r="M81" s="202"/>
      <c r="N81" s="195"/>
      <c r="O81" s="24"/>
      <c r="P81" s="211"/>
    </row>
    <row r="82" spans="1:16" ht="15" customHeight="1">
      <c r="A82" s="33"/>
      <c r="B82" s="147"/>
      <c r="C82" s="147"/>
      <c r="D82" s="26"/>
      <c r="E82" s="26"/>
      <c r="F82" s="35"/>
      <c r="G82" s="35"/>
      <c r="H82" s="35"/>
      <c r="I82" s="26"/>
      <c r="J82" s="179"/>
      <c r="K82" s="188"/>
      <c r="L82" s="172"/>
      <c r="M82" s="202"/>
      <c r="N82" s="195"/>
      <c r="O82" s="24"/>
      <c r="P82" s="211"/>
    </row>
    <row r="83" spans="1:16" ht="15" customHeight="1">
      <c r="A83" s="33"/>
      <c r="B83" s="146"/>
      <c r="C83" s="146"/>
      <c r="D83" s="26"/>
      <c r="E83" s="26"/>
      <c r="F83" s="35"/>
      <c r="G83" s="35"/>
      <c r="H83" s="35"/>
      <c r="I83" s="26"/>
      <c r="J83" s="179"/>
      <c r="K83" s="188"/>
      <c r="L83" s="172"/>
      <c r="M83" s="202"/>
      <c r="N83" s="195"/>
      <c r="O83" s="24"/>
      <c r="P83" s="211"/>
    </row>
    <row r="84" spans="1:16" ht="16.5" customHeight="1">
      <c r="A84" s="33"/>
      <c r="B84" s="146"/>
      <c r="C84" s="146"/>
      <c r="D84" s="26"/>
      <c r="E84" s="26"/>
      <c r="F84" s="35"/>
      <c r="G84" s="35"/>
      <c r="H84" s="35"/>
      <c r="I84" s="26"/>
      <c r="J84" s="179"/>
      <c r="K84" s="188"/>
      <c r="L84" s="172"/>
      <c r="M84" s="202"/>
      <c r="N84" s="195"/>
      <c r="O84" s="24"/>
      <c r="P84" s="211"/>
    </row>
    <row r="85" spans="1:16" ht="15.75" customHeight="1">
      <c r="A85" s="33"/>
      <c r="B85" s="146"/>
      <c r="C85" s="146"/>
      <c r="D85" s="26"/>
      <c r="E85" s="26"/>
      <c r="F85" s="35"/>
      <c r="G85" s="35"/>
      <c r="H85" s="35"/>
      <c r="I85" s="26"/>
      <c r="J85" s="179"/>
      <c r="K85" s="188"/>
      <c r="L85" s="172"/>
      <c r="M85" s="202"/>
      <c r="N85" s="195"/>
      <c r="O85" s="24"/>
      <c r="P85" s="211"/>
    </row>
    <row r="86" spans="1:16" ht="15.75" customHeight="1">
      <c r="A86" s="33"/>
      <c r="B86" s="146"/>
      <c r="C86" s="146"/>
      <c r="D86" s="26"/>
      <c r="E86" s="26"/>
      <c r="F86" s="35"/>
      <c r="G86" s="35"/>
      <c r="H86" s="35"/>
      <c r="I86" s="26"/>
      <c r="J86" s="179"/>
      <c r="K86" s="188"/>
      <c r="L86" s="172"/>
      <c r="M86" s="202"/>
      <c r="N86" s="195"/>
      <c r="O86" s="24"/>
      <c r="P86" s="211"/>
    </row>
    <row r="87" spans="1:16" ht="15.75" customHeight="1">
      <c r="A87" s="33"/>
      <c r="B87" s="146"/>
      <c r="C87" s="146"/>
      <c r="D87" s="26"/>
      <c r="E87" s="26"/>
      <c r="F87" s="35"/>
      <c r="G87" s="35"/>
      <c r="H87" s="35"/>
      <c r="I87" s="26"/>
      <c r="J87" s="179"/>
      <c r="K87" s="188"/>
      <c r="L87" s="172"/>
      <c r="M87" s="202"/>
      <c r="N87" s="195"/>
      <c r="O87" s="24"/>
      <c r="P87" s="211"/>
    </row>
    <row r="88" spans="1:16" ht="15" customHeight="1">
      <c r="A88" s="33"/>
      <c r="B88" s="146"/>
      <c r="C88" s="146"/>
      <c r="D88" s="26"/>
      <c r="E88" s="26"/>
      <c r="F88" s="35"/>
      <c r="G88" s="35"/>
      <c r="H88" s="35"/>
      <c r="I88" s="26"/>
      <c r="J88" s="179"/>
      <c r="K88" s="188"/>
      <c r="L88" s="172"/>
      <c r="M88" s="202"/>
      <c r="N88" s="195"/>
      <c r="O88" s="24"/>
      <c r="P88" s="211"/>
    </row>
    <row r="89" spans="1:16" ht="15.75">
      <c r="A89" s="33"/>
      <c r="B89" s="148"/>
      <c r="C89" s="148"/>
      <c r="D89" s="27"/>
      <c r="E89" s="27"/>
      <c r="F89" s="27"/>
      <c r="G89" s="27"/>
      <c r="H89" s="27"/>
      <c r="I89" s="27"/>
      <c r="J89" s="180"/>
      <c r="K89" s="189"/>
      <c r="L89" s="191"/>
      <c r="M89" s="203"/>
      <c r="N89" s="196"/>
      <c r="O89" s="24"/>
      <c r="P89" s="211"/>
    </row>
    <row r="90" spans="1:16" ht="15.75">
      <c r="A90" s="33"/>
      <c r="B90" s="147"/>
      <c r="C90" s="147"/>
      <c r="D90" s="35"/>
      <c r="E90" s="35"/>
      <c r="F90" s="35"/>
      <c r="G90" s="35"/>
      <c r="H90" s="35"/>
      <c r="I90" s="26"/>
      <c r="J90" s="181"/>
      <c r="K90" s="188"/>
      <c r="L90" s="172"/>
      <c r="M90" s="202"/>
      <c r="N90" s="195"/>
      <c r="O90" s="24"/>
      <c r="P90" s="211"/>
    </row>
    <row r="91" spans="1:16" ht="15.75">
      <c r="A91" s="33"/>
      <c r="B91" s="147"/>
      <c r="C91" s="147"/>
      <c r="D91" s="27"/>
      <c r="E91" s="27"/>
      <c r="F91" s="27"/>
      <c r="G91" s="27"/>
      <c r="H91" s="27"/>
      <c r="I91" s="27"/>
      <c r="J91" s="180"/>
      <c r="K91" s="189"/>
      <c r="L91" s="191"/>
      <c r="M91" s="203"/>
      <c r="N91" s="196"/>
      <c r="O91" s="27"/>
      <c r="P91" s="212"/>
    </row>
    <row r="93" ht="15">
      <c r="H93" s="21"/>
    </row>
    <row r="94" spans="10:13" ht="15">
      <c r="J94" s="183"/>
      <c r="L94" s="174"/>
      <c r="M94" s="205"/>
    </row>
    <row r="96" ht="15">
      <c r="J96" s="183"/>
    </row>
  </sheetData>
  <sheetProtection/>
  <mergeCells count="5">
    <mergeCell ref="P1:P9"/>
    <mergeCell ref="B10:O10"/>
    <mergeCell ref="H12:I12"/>
    <mergeCell ref="O12:P12"/>
    <mergeCell ref="I37:J37"/>
  </mergeCells>
  <conditionalFormatting sqref="B28:B30 C16:C21 B23:C26 D16:D30">
    <cfRule type="cellIs" priority="1" dxfId="0" operator="equal">
      <formula>'для изменений'!#REF!</formula>
    </cfRule>
  </conditionalFormatting>
  <conditionalFormatting sqref="B16:B21">
    <cfRule type="cellIs" priority="2" dxfId="0" operator="equal">
      <formula>'для изменений'!#REF!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urmary_info</cp:lastModifiedBy>
  <cp:lastPrinted>2019-04-17T07:58:54Z</cp:lastPrinted>
  <dcterms:created xsi:type="dcterms:W3CDTF">2010-12-03T14:19:19Z</dcterms:created>
  <dcterms:modified xsi:type="dcterms:W3CDTF">2019-04-18T06:36:11Z</dcterms:modified>
  <cp:category/>
  <cp:version/>
  <cp:contentType/>
  <cp:contentStatus/>
</cp:coreProperties>
</file>